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11295" windowHeight="5010"/>
  </bookViews>
  <sheets>
    <sheet name="How to use this Estimator" sheetId="14" r:id="rId1"/>
    <sheet name="Set Up" sheetId="15" r:id="rId2"/>
    <sheet name="Fuel Calculation" sheetId="11" r:id="rId3"/>
    <sheet name="Fertiliser Calculation" sheetId="10" r:id="rId4"/>
    <sheet name="Labour Calculation" sheetId="12" r:id="rId5"/>
    <sheet name="Summary Report" sheetId="13" r:id="rId6"/>
    <sheet name="Sheet1" sheetId="16" r:id="rId7"/>
  </sheets>
  <definedNames>
    <definedName name="Operation">'Set Up'!$E$22:$E$35</definedName>
    <definedName name="OperationNumber">'Fuel Calculation'!$L$7:$L$20</definedName>
    <definedName name="Operations">'Fuel Calculation'!$M$7:$M$20</definedName>
    <definedName name="_xlnm.Print_Area" localSheetId="0">'How to use this Estimator'!$B$2:$N$53</definedName>
  </definedNames>
  <calcPr calcId="145621"/>
</workbook>
</file>

<file path=xl/calcChain.xml><?xml version="1.0" encoding="utf-8"?>
<calcChain xmlns="http://schemas.openxmlformats.org/spreadsheetml/2006/main">
  <c r="P27" i="12" l="1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26" i="12"/>
  <c r="M51" i="13" l="1"/>
  <c r="M52" i="13"/>
  <c r="M54" i="13"/>
  <c r="M50" i="13"/>
  <c r="N49" i="13"/>
  <c r="P25" i="12"/>
  <c r="J25" i="12"/>
  <c r="P26" i="11"/>
  <c r="J26" i="11"/>
  <c r="P25" i="10"/>
  <c r="J25" i="10"/>
  <c r="L51" i="13" l="1"/>
  <c r="H51" i="13"/>
  <c r="I11" i="13"/>
  <c r="I10" i="13"/>
  <c r="I9" i="13"/>
  <c r="I8" i="13"/>
  <c r="E10" i="13"/>
  <c r="E9" i="13"/>
  <c r="E8" i="13"/>
  <c r="M18" i="13"/>
  <c r="L18" i="13"/>
  <c r="L17" i="13"/>
  <c r="I18" i="13"/>
  <c r="E18" i="13"/>
  <c r="H18" i="13"/>
  <c r="H17" i="13"/>
  <c r="D18" i="13"/>
  <c r="D17" i="13"/>
  <c r="M17" i="13"/>
  <c r="I17" i="13"/>
  <c r="E17" i="13"/>
  <c r="L16" i="13"/>
  <c r="H16" i="13"/>
  <c r="D16" i="13"/>
  <c r="J11" i="13"/>
  <c r="J10" i="13"/>
  <c r="J9" i="13"/>
  <c r="J8" i="13"/>
  <c r="F10" i="13"/>
  <c r="F9" i="13"/>
  <c r="F8" i="13"/>
  <c r="R44" i="12"/>
  <c r="S43" i="12"/>
  <c r="R42" i="12"/>
  <c r="R40" i="12"/>
  <c r="S39" i="12"/>
  <c r="R38" i="12"/>
  <c r="S35" i="12"/>
  <c r="S31" i="12"/>
  <c r="Q31" i="12"/>
  <c r="R30" i="12"/>
  <c r="Q29" i="12"/>
  <c r="S27" i="12"/>
  <c r="K45" i="12"/>
  <c r="L44" i="12"/>
  <c r="M43" i="12"/>
  <c r="L42" i="12"/>
  <c r="L40" i="12"/>
  <c r="M39" i="12"/>
  <c r="L38" i="12"/>
  <c r="K37" i="12"/>
  <c r="L34" i="12"/>
  <c r="M31" i="12"/>
  <c r="K31" i="12"/>
  <c r="L30" i="12"/>
  <c r="K29" i="12"/>
  <c r="L26" i="12"/>
  <c r="F27" i="12"/>
  <c r="F28" i="12"/>
  <c r="F30" i="12"/>
  <c r="F31" i="12"/>
  <c r="F32" i="12"/>
  <c r="F34" i="12"/>
  <c r="F35" i="12"/>
  <c r="F38" i="12"/>
  <c r="F41" i="12"/>
  <c r="F42" i="12"/>
  <c r="F43" i="12"/>
  <c r="F44" i="12"/>
  <c r="F45" i="12"/>
  <c r="G26" i="12"/>
  <c r="R23" i="12"/>
  <c r="R24" i="12"/>
  <c r="Q23" i="12"/>
  <c r="Q24" i="12"/>
  <c r="Q22" i="12"/>
  <c r="L23" i="12"/>
  <c r="L24" i="12"/>
  <c r="K24" i="12"/>
  <c r="K23" i="12"/>
  <c r="K22" i="12"/>
  <c r="F13" i="12"/>
  <c r="S45" i="12" s="1"/>
  <c r="F17" i="10"/>
  <c r="E17" i="10"/>
  <c r="F15" i="10"/>
  <c r="E15" i="10"/>
  <c r="F13" i="10"/>
  <c r="E13" i="10"/>
  <c r="F11" i="10"/>
  <c r="E11" i="10"/>
  <c r="F9" i="10"/>
  <c r="E9" i="10"/>
  <c r="F7" i="10"/>
  <c r="E7" i="10"/>
  <c r="Q25" i="10"/>
  <c r="K25" i="10"/>
  <c r="F23" i="12"/>
  <c r="F24" i="12"/>
  <c r="E24" i="12"/>
  <c r="E23" i="12"/>
  <c r="E22" i="12"/>
  <c r="E13" i="12"/>
  <c r="F11" i="12"/>
  <c r="E11" i="12"/>
  <c r="F9" i="12"/>
  <c r="E9" i="12"/>
  <c r="F7" i="12"/>
  <c r="E7" i="12"/>
  <c r="P6" i="12"/>
  <c r="P7" i="12"/>
  <c r="P8" i="12"/>
  <c r="R31" i="12" s="1"/>
  <c r="P9" i="12"/>
  <c r="L29" i="12" s="1"/>
  <c r="P10" i="12"/>
  <c r="P11" i="12"/>
  <c r="F26" i="12" s="1"/>
  <c r="P12" i="12"/>
  <c r="P13" i="12"/>
  <c r="L27" i="12" s="1"/>
  <c r="P14" i="12"/>
  <c r="P15" i="12"/>
  <c r="R27" i="12" s="1"/>
  <c r="P16" i="12"/>
  <c r="R29" i="12" s="1"/>
  <c r="P17" i="12"/>
  <c r="F29" i="12" s="1"/>
  <c r="P18" i="12"/>
  <c r="P19" i="12"/>
  <c r="R28" i="12" s="1"/>
  <c r="M6" i="12"/>
  <c r="Q30" i="12" s="1"/>
  <c r="M7" i="12"/>
  <c r="Q35" i="12" s="1"/>
  <c r="M8" i="12"/>
  <c r="M9" i="12"/>
  <c r="M10" i="12"/>
  <c r="M11" i="12"/>
  <c r="M12" i="12"/>
  <c r="M13" i="12"/>
  <c r="K28" i="12" s="1"/>
  <c r="M14" i="12"/>
  <c r="M15" i="12"/>
  <c r="Q27" i="12" s="1"/>
  <c r="M16" i="12"/>
  <c r="M17" i="12"/>
  <c r="M18" i="12"/>
  <c r="M19" i="12"/>
  <c r="Q28" i="12" s="1"/>
  <c r="P5" i="12"/>
  <c r="R43" i="12" s="1"/>
  <c r="M5" i="12"/>
  <c r="S28" i="10"/>
  <c r="G28" i="10"/>
  <c r="P6" i="10"/>
  <c r="Q6" i="10"/>
  <c r="P7" i="10"/>
  <c r="Q7" i="10"/>
  <c r="P8" i="10"/>
  <c r="Q8" i="10"/>
  <c r="P9" i="10"/>
  <c r="Q9" i="10"/>
  <c r="P10" i="10"/>
  <c r="Q10" i="10"/>
  <c r="P11" i="10"/>
  <c r="Q11" i="10"/>
  <c r="P12" i="10"/>
  <c r="Q12" i="10"/>
  <c r="P13" i="10"/>
  <c r="Q13" i="10"/>
  <c r="P14" i="10"/>
  <c r="Q14" i="10"/>
  <c r="P15" i="10"/>
  <c r="Q15" i="10"/>
  <c r="P16" i="10"/>
  <c r="Q16" i="10"/>
  <c r="P17" i="10"/>
  <c r="Q17" i="10"/>
  <c r="P18" i="10"/>
  <c r="Q18" i="10"/>
  <c r="P19" i="10"/>
  <c r="Q19" i="10"/>
  <c r="M6" i="10"/>
  <c r="M7" i="10"/>
  <c r="M8" i="10"/>
  <c r="M9" i="10"/>
  <c r="M10" i="10"/>
  <c r="M11" i="10"/>
  <c r="M12" i="10"/>
  <c r="M13" i="10"/>
  <c r="M14" i="10"/>
  <c r="M15" i="10"/>
  <c r="E28" i="10" s="1"/>
  <c r="M16" i="10"/>
  <c r="M17" i="10"/>
  <c r="M18" i="10"/>
  <c r="M19" i="10"/>
  <c r="Q5" i="10"/>
  <c r="P5" i="10"/>
  <c r="M5" i="10"/>
  <c r="L18" i="10"/>
  <c r="L19" i="10"/>
  <c r="E25" i="10"/>
  <c r="R24" i="10"/>
  <c r="Q24" i="10"/>
  <c r="L24" i="10"/>
  <c r="K24" i="10"/>
  <c r="F24" i="10"/>
  <c r="E24" i="10"/>
  <c r="R23" i="10"/>
  <c r="Q23" i="10"/>
  <c r="L23" i="10"/>
  <c r="K23" i="10"/>
  <c r="F23" i="10"/>
  <c r="E23" i="10"/>
  <c r="Q22" i="10"/>
  <c r="K22" i="10"/>
  <c r="E22" i="10"/>
  <c r="L17" i="10"/>
  <c r="L6" i="10"/>
  <c r="L7" i="10"/>
  <c r="H29" i="10" s="1"/>
  <c r="L8" i="10"/>
  <c r="L9" i="10"/>
  <c r="S26" i="10" s="1"/>
  <c r="L10" i="10"/>
  <c r="L11" i="10"/>
  <c r="L12" i="10"/>
  <c r="Q44" i="10" s="1"/>
  <c r="L13" i="10"/>
  <c r="E30" i="10" s="1"/>
  <c r="L14" i="10"/>
  <c r="L15" i="10"/>
  <c r="L16" i="10"/>
  <c r="L5" i="10"/>
  <c r="T44" i="10" s="1"/>
  <c r="R24" i="11"/>
  <c r="R25" i="11"/>
  <c r="Q25" i="11"/>
  <c r="Q24" i="11"/>
  <c r="Q23" i="11"/>
  <c r="L24" i="11"/>
  <c r="L25" i="11"/>
  <c r="K25" i="11"/>
  <c r="K24" i="11"/>
  <c r="K23" i="11"/>
  <c r="F24" i="11"/>
  <c r="F25" i="11"/>
  <c r="E25" i="11"/>
  <c r="E24" i="11"/>
  <c r="E23" i="11"/>
  <c r="E15" i="11"/>
  <c r="F15" i="11"/>
  <c r="E17" i="11"/>
  <c r="F17" i="11"/>
  <c r="F13" i="11"/>
  <c r="E13" i="11"/>
  <c r="E9" i="11"/>
  <c r="F9" i="11"/>
  <c r="E11" i="11"/>
  <c r="F11" i="11"/>
  <c r="F7" i="11"/>
  <c r="E7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6" i="11"/>
  <c r="K35" i="15"/>
  <c r="R20" i="11" s="1"/>
  <c r="R5" i="11"/>
  <c r="H26" i="11" s="1"/>
  <c r="P7" i="11"/>
  <c r="Q7" i="11"/>
  <c r="P8" i="11"/>
  <c r="Q8" i="11"/>
  <c r="P9" i="11"/>
  <c r="Q9" i="11"/>
  <c r="P10" i="11"/>
  <c r="Q10" i="11"/>
  <c r="P11" i="11"/>
  <c r="Q11" i="11"/>
  <c r="P12" i="11"/>
  <c r="Q12" i="11"/>
  <c r="P13" i="11"/>
  <c r="Q13" i="11"/>
  <c r="P14" i="11"/>
  <c r="Q14" i="11"/>
  <c r="P15" i="11"/>
  <c r="Q15" i="11"/>
  <c r="P16" i="11"/>
  <c r="Q16" i="11"/>
  <c r="P17" i="11"/>
  <c r="Q17" i="11"/>
  <c r="P18" i="11"/>
  <c r="Q18" i="11"/>
  <c r="P19" i="11"/>
  <c r="Q19" i="11"/>
  <c r="P20" i="11"/>
  <c r="Q20" i="11"/>
  <c r="P6" i="11"/>
  <c r="Q6" i="11"/>
  <c r="Q5" i="11"/>
  <c r="P5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6" i="11"/>
  <c r="M5" i="11"/>
  <c r="K27" i="15"/>
  <c r="R12" i="11" s="1"/>
  <c r="K31" i="15"/>
  <c r="R16" i="11" s="1"/>
  <c r="K26" i="15"/>
  <c r="R11" i="11" s="1"/>
  <c r="K28" i="15"/>
  <c r="K24" i="15"/>
  <c r="K34" i="15"/>
  <c r="R19" i="11" s="1"/>
  <c r="K23" i="15"/>
  <c r="K25" i="15"/>
  <c r="R10" i="11" s="1"/>
  <c r="K33" i="15"/>
  <c r="R18" i="11" s="1"/>
  <c r="K22" i="15"/>
  <c r="K32" i="15"/>
  <c r="R17" i="11" s="1"/>
  <c r="K30" i="15"/>
  <c r="R15" i="11" s="1"/>
  <c r="K21" i="15"/>
  <c r="R6" i="11" s="1"/>
  <c r="K29" i="15"/>
  <c r="R14" i="11" s="1"/>
  <c r="E42" i="10" l="1"/>
  <c r="E34" i="10"/>
  <c r="H44" i="10"/>
  <c r="E44" i="10"/>
  <c r="E40" i="10"/>
  <c r="E36" i="10"/>
  <c r="E32" i="10"/>
  <c r="E27" i="10"/>
  <c r="T28" i="10"/>
  <c r="T47" i="10" s="1"/>
  <c r="N26" i="13" s="1"/>
  <c r="T26" i="10"/>
  <c r="T27" i="10"/>
  <c r="H45" i="10"/>
  <c r="G43" i="10"/>
  <c r="H40" i="10"/>
  <c r="H37" i="10"/>
  <c r="G35" i="10"/>
  <c r="H32" i="10"/>
  <c r="M26" i="10"/>
  <c r="M28" i="10"/>
  <c r="M30" i="10"/>
  <c r="K32" i="10"/>
  <c r="N33" i="10"/>
  <c r="N35" i="10"/>
  <c r="M37" i="10"/>
  <c r="K39" i="10"/>
  <c r="K41" i="10"/>
  <c r="N43" i="10"/>
  <c r="Q30" i="10"/>
  <c r="T32" i="10"/>
  <c r="S35" i="10"/>
  <c r="Q38" i="10"/>
  <c r="T40" i="10"/>
  <c r="S43" i="10"/>
  <c r="Q42" i="12"/>
  <c r="Q38" i="12"/>
  <c r="K42" i="12"/>
  <c r="K38" i="12"/>
  <c r="Q44" i="12"/>
  <c r="Q40" i="12"/>
  <c r="K44" i="12"/>
  <c r="K40" i="12"/>
  <c r="R35" i="12"/>
  <c r="L35" i="12"/>
  <c r="R33" i="12"/>
  <c r="L33" i="12"/>
  <c r="T26" i="11"/>
  <c r="F40" i="12"/>
  <c r="F36" i="12"/>
  <c r="M27" i="12"/>
  <c r="K33" i="12"/>
  <c r="M35" i="12"/>
  <c r="K41" i="12"/>
  <c r="R26" i="12"/>
  <c r="R34" i="12"/>
  <c r="Q37" i="12"/>
  <c r="Q45" i="12"/>
  <c r="E43" i="10"/>
  <c r="E39" i="10"/>
  <c r="E35" i="10"/>
  <c r="E31" i="10"/>
  <c r="G45" i="10"/>
  <c r="H42" i="10"/>
  <c r="H39" i="10"/>
  <c r="G37" i="10"/>
  <c r="H34" i="10"/>
  <c r="H31" i="10"/>
  <c r="G29" i="10"/>
  <c r="K27" i="10"/>
  <c r="K29" i="10"/>
  <c r="N30" i="10"/>
  <c r="M32" i="10"/>
  <c r="M34" i="10"/>
  <c r="K36" i="10"/>
  <c r="N37" i="10"/>
  <c r="N39" i="10"/>
  <c r="N41" i="10"/>
  <c r="M44" i="10"/>
  <c r="S27" i="10"/>
  <c r="T30" i="10"/>
  <c r="S33" i="10"/>
  <c r="Q36" i="10"/>
  <c r="T38" i="10"/>
  <c r="S41" i="10"/>
  <c r="F39" i="12"/>
  <c r="L28" i="12"/>
  <c r="M33" i="12"/>
  <c r="L36" i="12"/>
  <c r="K39" i="12"/>
  <c r="M41" i="12"/>
  <c r="S29" i="12"/>
  <c r="R32" i="12"/>
  <c r="S37" i="12"/>
  <c r="Q43" i="12"/>
  <c r="F26" i="11"/>
  <c r="R26" i="11"/>
  <c r="E38" i="10"/>
  <c r="H41" i="10"/>
  <c r="G39" i="10"/>
  <c r="H36" i="10"/>
  <c r="H33" i="10"/>
  <c r="G31" i="10"/>
  <c r="N27" i="10"/>
  <c r="M29" i="10"/>
  <c r="K31" i="10"/>
  <c r="K33" i="10"/>
  <c r="N34" i="10"/>
  <c r="M36" i="10"/>
  <c r="M38" i="10"/>
  <c r="K40" i="10"/>
  <c r="M42" i="10"/>
  <c r="K45" i="10"/>
  <c r="S31" i="10"/>
  <c r="Q34" i="10"/>
  <c r="T36" i="10"/>
  <c r="S39" i="10"/>
  <c r="Q42" i="10"/>
  <c r="Q26" i="12"/>
  <c r="K26" i="12"/>
  <c r="Q34" i="12"/>
  <c r="K34" i="12"/>
  <c r="Q36" i="12"/>
  <c r="Q32" i="12"/>
  <c r="K36" i="12"/>
  <c r="K32" i="12"/>
  <c r="L26" i="11"/>
  <c r="Q33" i="12"/>
  <c r="Q41" i="12"/>
  <c r="G26" i="11"/>
  <c r="S26" i="11"/>
  <c r="M26" i="11"/>
  <c r="Q45" i="10"/>
  <c r="T43" i="10"/>
  <c r="S42" i="10"/>
  <c r="Q41" i="10"/>
  <c r="T39" i="10"/>
  <c r="S38" i="10"/>
  <c r="Q37" i="10"/>
  <c r="T35" i="10"/>
  <c r="S34" i="10"/>
  <c r="Q33" i="10"/>
  <c r="T31" i="10"/>
  <c r="S30" i="10"/>
  <c r="Q29" i="10"/>
  <c r="Q27" i="10"/>
  <c r="M45" i="10"/>
  <c r="K44" i="10"/>
  <c r="N42" i="10"/>
  <c r="M41" i="10"/>
  <c r="T45" i="10"/>
  <c r="S44" i="10"/>
  <c r="Q43" i="10"/>
  <c r="T41" i="10"/>
  <c r="S40" i="10"/>
  <c r="Q39" i="10"/>
  <c r="T37" i="10"/>
  <c r="S36" i="10"/>
  <c r="Q35" i="10"/>
  <c r="T33" i="10"/>
  <c r="S32" i="10"/>
  <c r="Q31" i="10"/>
  <c r="T29" i="10"/>
  <c r="Q28" i="10"/>
  <c r="Q26" i="10"/>
  <c r="N44" i="10"/>
  <c r="M43" i="10"/>
  <c r="K42" i="10"/>
  <c r="N40" i="10"/>
  <c r="M39" i="10"/>
  <c r="K38" i="10"/>
  <c r="N36" i="10"/>
  <c r="M35" i="10"/>
  <c r="K34" i="10"/>
  <c r="N32" i="10"/>
  <c r="M31" i="10"/>
  <c r="K30" i="10"/>
  <c r="N28" i="10"/>
  <c r="M27" i="10"/>
  <c r="G27" i="10"/>
  <c r="G30" i="10"/>
  <c r="G32" i="10"/>
  <c r="G34" i="10"/>
  <c r="G36" i="10"/>
  <c r="G38" i="10"/>
  <c r="G40" i="10"/>
  <c r="G42" i="10"/>
  <c r="G44" i="10"/>
  <c r="G26" i="10"/>
  <c r="E45" i="10"/>
  <c r="E41" i="10"/>
  <c r="E37" i="10"/>
  <c r="E33" i="10"/>
  <c r="E29" i="10"/>
  <c r="H43" i="10"/>
  <c r="G41" i="10"/>
  <c r="H38" i="10"/>
  <c r="H35" i="10"/>
  <c r="G33" i="10"/>
  <c r="H30" i="10"/>
  <c r="K26" i="10"/>
  <c r="K28" i="10"/>
  <c r="N29" i="10"/>
  <c r="N31" i="10"/>
  <c r="M33" i="10"/>
  <c r="K35" i="10"/>
  <c r="K37" i="10"/>
  <c r="N38" i="10"/>
  <c r="M40" i="10"/>
  <c r="K43" i="10"/>
  <c r="N45" i="10"/>
  <c r="S29" i="10"/>
  <c r="Q32" i="10"/>
  <c r="T34" i="10"/>
  <c r="S37" i="10"/>
  <c r="S47" i="10" s="1"/>
  <c r="Q40" i="10"/>
  <c r="T42" i="10"/>
  <c r="S45" i="10"/>
  <c r="N26" i="11"/>
  <c r="S44" i="12"/>
  <c r="S40" i="12"/>
  <c r="S36" i="12"/>
  <c r="S32" i="12"/>
  <c r="S28" i="12"/>
  <c r="M44" i="12"/>
  <c r="M40" i="12"/>
  <c r="M36" i="12"/>
  <c r="M32" i="12"/>
  <c r="M28" i="12"/>
  <c r="G28" i="12"/>
  <c r="G30" i="12"/>
  <c r="G32" i="12"/>
  <c r="G34" i="12"/>
  <c r="G36" i="12"/>
  <c r="G38" i="12"/>
  <c r="G40" i="12"/>
  <c r="G42" i="12"/>
  <c r="G44" i="12"/>
  <c r="S42" i="12"/>
  <c r="S38" i="12"/>
  <c r="S34" i="12"/>
  <c r="S30" i="12"/>
  <c r="S26" i="12"/>
  <c r="M42" i="12"/>
  <c r="M38" i="12"/>
  <c r="M34" i="12"/>
  <c r="M30" i="12"/>
  <c r="M26" i="12"/>
  <c r="G27" i="12"/>
  <c r="G29" i="12"/>
  <c r="G31" i="12"/>
  <c r="G33" i="12"/>
  <c r="G35" i="12"/>
  <c r="G37" i="12"/>
  <c r="G39" i="12"/>
  <c r="G41" i="12"/>
  <c r="G43" i="12"/>
  <c r="G45" i="12"/>
  <c r="F37" i="12"/>
  <c r="F33" i="12"/>
  <c r="K27" i="12"/>
  <c r="M29" i="12"/>
  <c r="L32" i="12"/>
  <c r="K35" i="12"/>
  <c r="M37" i="12"/>
  <c r="K43" i="12"/>
  <c r="M45" i="12"/>
  <c r="S33" i="12"/>
  <c r="R36" i="12"/>
  <c r="Q39" i="12"/>
  <c r="S41" i="12"/>
  <c r="L37" i="12"/>
  <c r="L41" i="12"/>
  <c r="L45" i="12"/>
  <c r="R37" i="12"/>
  <c r="R41" i="12"/>
  <c r="R45" i="12"/>
  <c r="K30" i="12"/>
  <c r="L31" i="12"/>
  <c r="L39" i="12"/>
  <c r="L43" i="12"/>
  <c r="R39" i="12"/>
  <c r="H28" i="10"/>
  <c r="H27" i="10"/>
  <c r="N26" i="10"/>
  <c r="H26" i="10"/>
  <c r="E26" i="10"/>
  <c r="R4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F28" i="11"/>
  <c r="F27" i="11"/>
  <c r="H45" i="11"/>
  <c r="H43" i="11"/>
  <c r="H41" i="11"/>
  <c r="H39" i="11"/>
  <c r="H35" i="11"/>
  <c r="H2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H46" i="11"/>
  <c r="H44" i="11"/>
  <c r="H42" i="11"/>
  <c r="H40" i="11"/>
  <c r="H38" i="11"/>
  <c r="H37" i="11"/>
  <c r="H36" i="11"/>
  <c r="H34" i="11"/>
  <c r="H33" i="11"/>
  <c r="H32" i="11"/>
  <c r="H31" i="11"/>
  <c r="H29" i="11"/>
  <c r="E2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R8" i="11"/>
  <c r="H28" i="11" s="1"/>
  <c r="R13" i="11"/>
  <c r="R9" i="11"/>
  <c r="R7" i="11"/>
  <c r="H30" i="11" s="1"/>
  <c r="M47" i="10" l="1"/>
  <c r="M46" i="10" s="1"/>
  <c r="L50" i="12"/>
  <c r="L52" i="12"/>
  <c r="L48" i="12"/>
  <c r="S50" i="12"/>
  <c r="M50" i="12"/>
  <c r="N47" i="10"/>
  <c r="N48" i="10" s="1"/>
  <c r="J27" i="13" s="1"/>
  <c r="R50" i="12"/>
  <c r="T46" i="10"/>
  <c r="N25" i="13" s="1"/>
  <c r="T48" i="10"/>
  <c r="N27" i="13" s="1"/>
  <c r="S46" i="10"/>
  <c r="M26" i="13"/>
  <c r="I25" i="13"/>
  <c r="I26" i="13"/>
  <c r="S48" i="10"/>
  <c r="M27" i="13" s="1"/>
  <c r="N46" i="10"/>
  <c r="G47" i="10"/>
  <c r="H47" i="10"/>
  <c r="R48" i="11"/>
  <c r="R47" i="11" s="1"/>
  <c r="L48" i="11"/>
  <c r="L47" i="11" s="1"/>
  <c r="T48" i="11"/>
  <c r="T47" i="11" s="1"/>
  <c r="N48" i="11"/>
  <c r="N47" i="11" s="1"/>
  <c r="S48" i="11"/>
  <c r="M48" i="11"/>
  <c r="M48" i="10" l="1"/>
  <c r="I27" i="13" s="1"/>
  <c r="R52" i="12"/>
  <c r="R48" i="12"/>
  <c r="J26" i="13"/>
  <c r="M52" i="12"/>
  <c r="M48" i="12"/>
  <c r="S52" i="12"/>
  <c r="S48" i="12"/>
  <c r="F26" i="13"/>
  <c r="N49" i="10"/>
  <c r="T49" i="10"/>
  <c r="H46" i="10"/>
  <c r="F25" i="13" s="1"/>
  <c r="G48" i="10"/>
  <c r="E27" i="13" s="1"/>
  <c r="S49" i="10"/>
  <c r="G46" i="10"/>
  <c r="S50" i="10" s="1"/>
  <c r="M49" i="10"/>
  <c r="E26" i="13"/>
  <c r="M25" i="13"/>
  <c r="J25" i="13"/>
  <c r="M47" i="11"/>
  <c r="J33" i="13" s="1"/>
  <c r="J44" i="13" s="1"/>
  <c r="J34" i="13"/>
  <c r="S47" i="11"/>
  <c r="N33" i="13" s="1"/>
  <c r="N44" i="13" s="1"/>
  <c r="N34" i="13"/>
  <c r="H48" i="10"/>
  <c r="F27" i="13" s="1"/>
  <c r="M49" i="11"/>
  <c r="J35" i="13" s="1"/>
  <c r="L49" i="11"/>
  <c r="S49" i="11"/>
  <c r="N35" i="13" s="1"/>
  <c r="R49" i="11"/>
  <c r="N49" i="11"/>
  <c r="T49" i="11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N50" i="10" l="1"/>
  <c r="E25" i="13"/>
  <c r="M50" i="10"/>
  <c r="T50" i="10"/>
  <c r="N30" i="13"/>
  <c r="H30" i="13"/>
  <c r="L31" i="13"/>
  <c r="F50" i="12"/>
  <c r="J30" i="13"/>
  <c r="H42" i="13"/>
  <c r="H48" i="11"/>
  <c r="L42" i="13"/>
  <c r="F48" i="11"/>
  <c r="G48" i="11"/>
  <c r="F34" i="13" s="1"/>
  <c r="G50" i="12"/>
  <c r="G52" i="12" l="1"/>
  <c r="G48" i="12"/>
  <c r="F48" i="12"/>
  <c r="D29" i="13" s="1"/>
  <c r="D43" i="13" s="1"/>
  <c r="F52" i="12"/>
  <c r="D31" i="13" s="1"/>
  <c r="F49" i="11"/>
  <c r="F47" i="11"/>
  <c r="H49" i="11"/>
  <c r="H47" i="11"/>
  <c r="G49" i="11"/>
  <c r="F35" i="13" s="1"/>
  <c r="G47" i="11"/>
  <c r="F33" i="13" s="1"/>
  <c r="F44" i="13" s="1"/>
  <c r="L23" i="13"/>
  <c r="N23" i="13" s="1"/>
  <c r="L21" i="13"/>
  <c r="H21" i="13"/>
  <c r="H23" i="13"/>
  <c r="J23" i="13" s="1"/>
  <c r="N31" i="13"/>
  <c r="N29" i="13"/>
  <c r="N43" i="13" s="1"/>
  <c r="M21" i="13"/>
  <c r="L45" i="13" s="1"/>
  <c r="M23" i="13"/>
  <c r="H31" i="13"/>
  <c r="H29" i="13"/>
  <c r="H43" i="13" s="1"/>
  <c r="J31" i="13"/>
  <c r="D30" i="13"/>
  <c r="L29" i="13"/>
  <c r="L43" i="13" s="1"/>
  <c r="L30" i="13"/>
  <c r="J29" i="13"/>
  <c r="J43" i="13" s="1"/>
  <c r="D42" i="13"/>
  <c r="N42" i="13"/>
  <c r="R54" i="12"/>
  <c r="E22" i="13"/>
  <c r="D22" i="13"/>
  <c r="F22" i="13" s="1"/>
  <c r="H22" i="13"/>
  <c r="J22" i="13" s="1"/>
  <c r="M22" i="13"/>
  <c r="L22" i="13"/>
  <c r="N22" i="13" s="1"/>
  <c r="I22" i="13"/>
  <c r="F30" i="13"/>
  <c r="H52" i="13" l="1"/>
  <c r="L52" i="13"/>
  <c r="N53" i="13"/>
  <c r="J53" i="13"/>
  <c r="M51" i="11"/>
  <c r="R50" i="11"/>
  <c r="L50" i="11"/>
  <c r="N51" i="11"/>
  <c r="T51" i="11"/>
  <c r="T50" i="11"/>
  <c r="N50" i="11"/>
  <c r="R51" i="11"/>
  <c r="L51" i="11"/>
  <c r="N45" i="13"/>
  <c r="N21" i="13"/>
  <c r="N41" i="13" s="1"/>
  <c r="L41" i="13"/>
  <c r="J21" i="13"/>
  <c r="J41" i="13" s="1"/>
  <c r="H41" i="13"/>
  <c r="M50" i="11"/>
  <c r="I21" i="13"/>
  <c r="H45" i="13" s="1"/>
  <c r="I23" i="13"/>
  <c r="S51" i="11"/>
  <c r="S50" i="11"/>
  <c r="L54" i="12"/>
  <c r="L56" i="12"/>
  <c r="R56" i="12"/>
  <c r="F42" i="13"/>
  <c r="N51" i="13" s="1"/>
  <c r="D23" i="13"/>
  <c r="F23" i="13" s="1"/>
  <c r="E23" i="13"/>
  <c r="D21" i="13"/>
  <c r="M56" i="12"/>
  <c r="F29" i="13"/>
  <c r="F43" i="13" s="1"/>
  <c r="S56" i="12"/>
  <c r="E21" i="13"/>
  <c r="F31" i="13"/>
  <c r="S54" i="12"/>
  <c r="M54" i="12"/>
  <c r="J42" i="13"/>
  <c r="N52" i="13" l="1"/>
  <c r="J52" i="13"/>
  <c r="J51" i="13"/>
  <c r="N47" i="13"/>
  <c r="J45" i="13"/>
  <c r="J47" i="13" s="1"/>
  <c r="F21" i="13"/>
  <c r="F41" i="13" s="1"/>
  <c r="D41" i="13"/>
  <c r="D45" i="13"/>
  <c r="L54" i="13" l="1"/>
  <c r="H54" i="13"/>
  <c r="H50" i="13"/>
  <c r="L50" i="13"/>
  <c r="N50" i="13"/>
  <c r="J50" i="13"/>
  <c r="F45" i="13"/>
  <c r="J54" i="13" l="1"/>
  <c r="J55" i="13" s="1"/>
  <c r="N54" i="13"/>
  <c r="N55" i="13" s="1"/>
  <c r="F47" i="13"/>
</calcChain>
</file>

<file path=xl/sharedStrings.xml><?xml version="1.0" encoding="utf-8"?>
<sst xmlns="http://schemas.openxmlformats.org/spreadsheetml/2006/main" count="328" uniqueCount="191">
  <si>
    <t>Conventional</t>
  </si>
  <si>
    <t>Scenario 2</t>
  </si>
  <si>
    <t>Scenario 3</t>
  </si>
  <si>
    <t>Cultivating</t>
  </si>
  <si>
    <t>Spraying</t>
  </si>
  <si>
    <t>Discing</t>
  </si>
  <si>
    <t>Rolling</t>
  </si>
  <si>
    <t>Drilling</t>
  </si>
  <si>
    <t>30 cm Rip</t>
  </si>
  <si>
    <t>Scenario 1</t>
  </si>
  <si>
    <t>Instructions</t>
  </si>
  <si>
    <t>Rotor Spike</t>
  </si>
  <si>
    <t>Rotary Hoe 3m</t>
  </si>
  <si>
    <t>Mulch</t>
  </si>
  <si>
    <t>Planting</t>
  </si>
  <si>
    <t>Rotaty hoe bed form</t>
  </si>
  <si>
    <t>Ridge</t>
  </si>
  <si>
    <t>None</t>
  </si>
  <si>
    <t>hours</t>
  </si>
  <si>
    <t>Ammonium nitrate</t>
  </si>
  <si>
    <t>Synthetic Urea</t>
  </si>
  <si>
    <t>Total</t>
  </si>
  <si>
    <t>Total/ha</t>
  </si>
  <si>
    <t>Total/tonne yield</t>
  </si>
  <si>
    <t>% Saving vs Scenario 1</t>
  </si>
  <si>
    <t>Total Saving vs Scenario 1</t>
  </si>
  <si>
    <t>LandWISE Cropping Impact Estimator</t>
  </si>
  <si>
    <t xml:space="preserve"> (can be updated here)</t>
  </si>
  <si>
    <t>Application 1</t>
  </si>
  <si>
    <t>Application 2</t>
  </si>
  <si>
    <t>Application 3</t>
  </si>
  <si>
    <t>Application 4</t>
  </si>
  <si>
    <t>Application 5</t>
  </si>
  <si>
    <t>Application 6</t>
  </si>
  <si>
    <t>Application 7</t>
  </si>
  <si>
    <t>Application 8</t>
  </si>
  <si>
    <t>Application 9</t>
  </si>
  <si>
    <t>Application 10</t>
  </si>
  <si>
    <t>Application 11</t>
  </si>
  <si>
    <t>Application 12</t>
  </si>
  <si>
    <t>Application 13</t>
  </si>
  <si>
    <t>Application 14</t>
  </si>
  <si>
    <t>Application 15</t>
  </si>
  <si>
    <t>Application 16</t>
  </si>
  <si>
    <t>Application 17</t>
  </si>
  <si>
    <t>Application 18</t>
  </si>
  <si>
    <t>Application 19</t>
  </si>
  <si>
    <t>Application 20</t>
  </si>
  <si>
    <t>Type</t>
  </si>
  <si>
    <t>Product</t>
  </si>
  <si>
    <t>Price/tonne</t>
  </si>
  <si>
    <t>Cost/ha</t>
  </si>
  <si>
    <t>$</t>
  </si>
  <si>
    <t>Enter Each Operation Type number into white cells</t>
  </si>
  <si>
    <t>hours/ha</t>
  </si>
  <si>
    <t>Operation</t>
  </si>
  <si>
    <t>Fuel Use</t>
  </si>
  <si>
    <t>Labour</t>
  </si>
  <si>
    <t>Factor</t>
  </si>
  <si>
    <t>Input Use</t>
  </si>
  <si>
    <t>Total Fuel Use</t>
  </si>
  <si>
    <t>Fuel Use /ha</t>
  </si>
  <si>
    <t>Fuel Use /Tonne Yield</t>
  </si>
  <si>
    <t>Labour Use /ha</t>
  </si>
  <si>
    <t>Labour Use /Tonne Yield</t>
  </si>
  <si>
    <t>Total Labour Use</t>
  </si>
  <si>
    <t>SUMMARY</t>
  </si>
  <si>
    <t>Labour hours by operation</t>
  </si>
  <si>
    <r>
      <t>CO2</t>
    </r>
    <r>
      <rPr>
        <b/>
        <sz val="10"/>
        <color indexed="8"/>
        <rFont val="Arial Narrow"/>
        <family val="2"/>
      </rPr>
      <t>e</t>
    </r>
    <r>
      <rPr>
        <b/>
        <sz val="11"/>
        <color indexed="8"/>
        <rFont val="Arial Narrow"/>
        <family val="2"/>
      </rPr>
      <t xml:space="preserve"> kg</t>
    </r>
  </si>
  <si>
    <t>Cost $</t>
  </si>
  <si>
    <t>Fert Broadcast</t>
  </si>
  <si>
    <t>Fuel use and machine cost by operation</t>
  </si>
  <si>
    <t>Saving vs Scenario 1</t>
  </si>
  <si>
    <t>Enter your values in white cells</t>
  </si>
  <si>
    <t>Triple Superphosphate</t>
  </si>
  <si>
    <t>Potassium Chloride (KCl)</t>
  </si>
  <si>
    <t>Diammonium Phosp (DAP)</t>
  </si>
  <si>
    <t>Calc Ammon Nitrate (CAN)</t>
  </si>
  <si>
    <t>Ammonium sulphate</t>
  </si>
  <si>
    <t>Single Superphosphate</t>
  </si>
  <si>
    <t>Lime</t>
  </si>
  <si>
    <t>kgCO2 / tonne</t>
  </si>
  <si>
    <t>NOTES FOR USING THE ESTIMATOR</t>
  </si>
  <si>
    <t>Getting started</t>
  </si>
  <si>
    <t xml:space="preserve">Enter your property/field data in the white cells in the first box. </t>
  </si>
  <si>
    <t>The default values can be changed if you have specific data of your own</t>
  </si>
  <si>
    <t>The fuel use and cost and a CO2 equivalent will be entered automatically</t>
  </si>
  <si>
    <t>If you want other operations, change the name and fuel data in the top right box</t>
  </si>
  <si>
    <t>These relate to tonnes of fertiliser, not tonnes of nutrient elements</t>
  </si>
  <si>
    <t>You can enter your own or updated data as it comes available</t>
  </si>
  <si>
    <t>You can enter your own fertiliser price</t>
  </si>
  <si>
    <t>If you want other fertilisers, add their name and CO2 equivalent data in the top right box</t>
  </si>
  <si>
    <t>The cropping impact estimator is a very simple calculator for taking a first-look at your system</t>
  </si>
  <si>
    <t xml:space="preserve">It uses default values for various inputs to try to estimate the savings you can make in fuel, </t>
  </si>
  <si>
    <t>machine costs, labour costs and CO2 emissions if you adopt different cultivation practices</t>
  </si>
  <si>
    <t>Labour Calculation</t>
  </si>
  <si>
    <t>You will probably want to change the default values for labour - they vary tremendously</t>
  </si>
  <si>
    <t xml:space="preserve"> - change the list there if you want more operations</t>
  </si>
  <si>
    <t xml:space="preserve"> - only one hourly rate is available</t>
  </si>
  <si>
    <t>PROPERTY / FIELD DETAILS</t>
  </si>
  <si>
    <t>SUMMARY OUTPUTS</t>
  </si>
  <si>
    <t>CO2-e by Fertiliser type</t>
  </si>
  <si>
    <t>Fertiliser Calculation</t>
  </si>
  <si>
    <t>Total Fertiliser Use</t>
  </si>
  <si>
    <t>Fertiliser Use/ha</t>
  </si>
  <si>
    <t>Fertiliser Use/tonne yield</t>
  </si>
  <si>
    <t>Total CO2-e</t>
  </si>
  <si>
    <t>Hours</t>
  </si>
  <si>
    <t>Litres</t>
  </si>
  <si>
    <t>Kilograms</t>
  </si>
  <si>
    <t>CO2-e as percent total costs</t>
  </si>
  <si>
    <t>Fuel v's Scenario 1</t>
  </si>
  <si>
    <t>Labour v's Scenario 1</t>
  </si>
  <si>
    <t>Fertiliser v's Scenario 1</t>
  </si>
  <si>
    <t>CO2-e v's Scenario 1</t>
  </si>
  <si>
    <t>Cost Saving</t>
  </si>
  <si>
    <t>Name:</t>
  </si>
  <si>
    <t xml:space="preserve"> - labour and fuel costs are already counted in other places</t>
  </si>
  <si>
    <t>Note:    You can only enter data in white cells - the rest are protected</t>
  </si>
  <si>
    <t xml:space="preserve">If you want to have a labour only operation (push-hoeing) </t>
  </si>
  <si>
    <t>SET UP</t>
  </si>
  <si>
    <t>ALTERNATIVE SCENARIOS</t>
  </si>
  <si>
    <t>Fuel Use
litres/ha</t>
  </si>
  <si>
    <t>Machine 
cost $/ha</t>
  </si>
  <si>
    <t>Labour Use
hours/ha</t>
  </si>
  <si>
    <t>Operation 10</t>
  </si>
  <si>
    <t>Operation 11</t>
  </si>
  <si>
    <t>Operation 12</t>
  </si>
  <si>
    <t>Operation 13</t>
  </si>
  <si>
    <t>Operation 14</t>
  </si>
  <si>
    <t>Operation 15</t>
  </si>
  <si>
    <t>Operation 16</t>
  </si>
  <si>
    <t>Operation 17</t>
  </si>
  <si>
    <t>Operation 18</t>
  </si>
  <si>
    <t>Operation 19</t>
  </si>
  <si>
    <t>Operation 20</t>
  </si>
  <si>
    <t>CO2-e 
kg/ha</t>
  </si>
  <si>
    <t>Operation 1</t>
  </si>
  <si>
    <t>Operation 2</t>
  </si>
  <si>
    <t>Operation 3</t>
  </si>
  <si>
    <t>Operation 4</t>
  </si>
  <si>
    <t>Operation 5</t>
  </si>
  <si>
    <t>Operation 6</t>
  </si>
  <si>
    <t>Operation 7</t>
  </si>
  <si>
    <t>Operation 8</t>
  </si>
  <si>
    <t>Operation 9</t>
  </si>
  <si>
    <t>Total/T yield</t>
  </si>
  <si>
    <t>Mowing</t>
  </si>
  <si>
    <t>Fuel price ($/L)</t>
  </si>
  <si>
    <t>CO2-e Diesel (kg/L)</t>
  </si>
  <si>
    <t>CO2-e cost ($/T)</t>
  </si>
  <si>
    <t>Labour Cost ($/h)</t>
  </si>
  <si>
    <t>Area Cropped (ha)</t>
  </si>
  <si>
    <t>kg CO2
 / tonne</t>
  </si>
  <si>
    <t>Update on Set Up sheet</t>
  </si>
  <si>
    <t>CO2-e
 (Tonnes)</t>
  </si>
  <si>
    <t>Rate
 (kg/ha)</t>
  </si>
  <si>
    <t>Fert
Cost</t>
  </si>
  <si>
    <t>Yield (T/ha):</t>
  </si>
  <si>
    <t>Farm:</t>
  </si>
  <si>
    <t>Crop:</t>
  </si>
  <si>
    <t>Fertiliser</t>
  </si>
  <si>
    <t>Total Machinery Use</t>
  </si>
  <si>
    <t>Machinery Use /ha</t>
  </si>
  <si>
    <t>Machinery Use/tonne yield</t>
  </si>
  <si>
    <t>Machinery v's Scenario 1</t>
  </si>
  <si>
    <t>Total Savings</t>
  </si>
  <si>
    <t>You can leave blank rows</t>
  </si>
  <si>
    <t>Remember: The Machinery cost is the  cost per hectare excluding fuel and labour</t>
  </si>
  <si>
    <t>Default CO2 equivalent values are given for common fertilisers</t>
  </si>
  <si>
    <t>Fuel Calculation and Machinery Cost</t>
  </si>
  <si>
    <t>Fert Type
Number</t>
  </si>
  <si>
    <t>Operation 
Type No.</t>
  </si>
  <si>
    <t>Labour 
Type No.</t>
  </si>
  <si>
    <t xml:space="preserve">Alternative System 1 Name </t>
  </si>
  <si>
    <t>Alternative System 2 Name</t>
  </si>
  <si>
    <t>My Farm</t>
  </si>
  <si>
    <t>Sample Crop</t>
  </si>
  <si>
    <t xml:space="preserve"> - you can change them here if you want</t>
  </si>
  <si>
    <t>You can set up three different scenarios - enter the expected yield for each on the "Set Up" sheet</t>
  </si>
  <si>
    <t>Default values for various operations are given in the "Set Up" sheet</t>
  </si>
  <si>
    <t>The Machine cost of operations is a value for machinery that does NOT include fuel or labour</t>
  </si>
  <si>
    <t>This list of operations is copied to the "Fuel Calculation" and "Labour Calculation" sheets</t>
  </si>
  <si>
    <t>Begin by setting up your work in the "Set Up" sheet.</t>
  </si>
  <si>
    <t>The data you enter in the "Set Up" sheet is copied to the other sheets for you</t>
  </si>
  <si>
    <t>Enter the Operation Type Number for each operation you use in the first column of each yellow scenario box</t>
  </si>
  <si>
    <t>The operations list is copied from the "Set Up" sheet</t>
  </si>
  <si>
    <t>By default, the operations are copied from the "Fuel Calculation" sheet</t>
  </si>
  <si>
    <t>The labour price is copied from the "Set Up" sheet too</t>
  </si>
  <si>
    <t xml:space="preserve"> - set it up in the "Set Up" sheet - but give it zero litres and zero machine costs,  Labour cost is added later</t>
  </si>
  <si>
    <t>You can copy cells from Scenario 1 and paste into Scenario 2 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</si>
</sst>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;\-&quot;$&quot;#,##0"/>
    <numFmt numFmtId="44" formatCode="_-&quot;$&quot;* #,##0.00_-;\-&quot;$&quot;* #,##0.00_-;_-&quot;$&quot;* &quot;-&quot;??_-;_-@_-"/>
    <numFmt numFmtId="164" formatCode="0.000"/>
    <numFmt numFmtId="165" formatCode="0.0"/>
    <numFmt numFmtId="166" formatCode="0.0%"/>
    <numFmt numFmtId="167" formatCode="_-&quot;$&quot;* #,##0_-;\-&quot;$&quot;* #,##0_-;_-&quot;$&quot;* &quot;-&quot;??_-;_-@_-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Times New Roman"/>
      <family val="1"/>
    </font>
    <font>
      <sz val="28"/>
      <color indexed="8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1"/>
      <color theme="7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6">
    <xf numFmtId="0" fontId="0" fillId="0" borderId="0" xfId="0"/>
    <xf numFmtId="0" fontId="0" fillId="0" borderId="0" xfId="0" applyAlignment="1">
      <alignment horizontal="right"/>
    </xf>
    <xf numFmtId="0" fontId="6" fillId="0" borderId="0" xfId="0" applyFont="1"/>
    <xf numFmtId="0" fontId="0" fillId="0" borderId="0" xfId="0" applyAlignment="1">
      <alignment vertical="center"/>
    </xf>
    <xf numFmtId="164" fontId="0" fillId="0" borderId="8" xfId="0" applyNumberFormat="1" applyFill="1" applyBorder="1" applyProtection="1">
      <protection locked="0"/>
    </xf>
    <xf numFmtId="0" fontId="0" fillId="0" borderId="0" xfId="0" applyProtection="1"/>
    <xf numFmtId="0" fontId="0" fillId="3" borderId="1" xfId="0" applyFill="1" applyBorder="1" applyProtection="1"/>
    <xf numFmtId="0" fontId="0" fillId="3" borderId="2" xfId="0" applyFill="1" applyBorder="1" applyProtection="1"/>
    <xf numFmtId="0" fontId="0" fillId="3" borderId="3" xfId="0" applyFill="1" applyBorder="1" applyProtection="1"/>
    <xf numFmtId="0" fontId="0" fillId="3" borderId="4" xfId="0" applyFill="1" applyBorder="1" applyProtection="1"/>
    <xf numFmtId="0" fontId="9" fillId="3" borderId="0" xfId="0" applyFont="1" applyFill="1" applyBorder="1" applyProtection="1"/>
    <xf numFmtId="0" fontId="4" fillId="3" borderId="0" xfId="0" applyFont="1" applyFill="1" applyBorder="1" applyProtection="1"/>
    <xf numFmtId="0" fontId="0" fillId="3" borderId="0" xfId="0" applyFill="1" applyBorder="1" applyProtection="1"/>
    <xf numFmtId="0" fontId="0" fillId="3" borderId="5" xfId="0" applyFill="1" applyBorder="1" applyProtection="1"/>
    <xf numFmtId="0" fontId="0" fillId="3" borderId="0" xfId="0" applyFont="1" applyFill="1" applyBorder="1" applyProtection="1"/>
    <xf numFmtId="0" fontId="20" fillId="3" borderId="0" xfId="0" applyFont="1" applyFill="1" applyBorder="1" applyAlignment="1" applyProtection="1">
      <alignment horizontal="center"/>
    </xf>
    <xf numFmtId="0" fontId="0" fillId="4" borderId="13" xfId="0" applyFill="1" applyBorder="1" applyProtection="1"/>
    <xf numFmtId="0" fontId="0" fillId="4" borderId="14" xfId="0" applyFill="1" applyBorder="1" applyProtection="1"/>
    <xf numFmtId="0" fontId="0" fillId="4" borderId="0" xfId="0" applyFont="1" applyFill="1" applyBorder="1" applyProtection="1"/>
    <xf numFmtId="0" fontId="0" fillId="4" borderId="0" xfId="0" applyFill="1" applyBorder="1" applyProtection="1"/>
    <xf numFmtId="0" fontId="10" fillId="4" borderId="0" xfId="0" applyFont="1" applyFill="1" applyBorder="1" applyProtection="1"/>
    <xf numFmtId="0" fontId="0" fillId="4" borderId="16" xfId="0" applyFill="1" applyBorder="1" applyProtection="1"/>
    <xf numFmtId="0" fontId="10" fillId="4" borderId="15" xfId="0" applyFont="1" applyFill="1" applyBorder="1" applyAlignment="1" applyProtection="1">
      <alignment horizontal="right"/>
    </xf>
    <xf numFmtId="0" fontId="10" fillId="4" borderId="0" xfId="0" applyFont="1" applyFill="1" applyBorder="1" applyAlignment="1" applyProtection="1">
      <alignment horizontal="right"/>
    </xf>
    <xf numFmtId="0" fontId="0" fillId="4" borderId="17" xfId="0" applyFill="1" applyBorder="1" applyProtection="1"/>
    <xf numFmtId="0" fontId="0" fillId="4" borderId="18" xfId="0" applyFill="1" applyBorder="1" applyProtection="1"/>
    <xf numFmtId="0" fontId="0" fillId="4" borderId="19" xfId="0" applyFill="1" applyBorder="1" applyProtection="1"/>
    <xf numFmtId="0" fontId="0" fillId="4" borderId="13" xfId="0" applyFill="1" applyBorder="1" applyAlignment="1" applyProtection="1">
      <alignment horizontal="right"/>
    </xf>
    <xf numFmtId="0" fontId="0" fillId="4" borderId="15" xfId="0" applyFill="1" applyBorder="1" applyProtection="1"/>
    <xf numFmtId="0" fontId="7" fillId="5" borderId="12" xfId="0" applyFont="1" applyFill="1" applyBorder="1" applyProtection="1"/>
    <xf numFmtId="0" fontId="7" fillId="5" borderId="13" xfId="0" applyFont="1" applyFill="1" applyBorder="1" applyProtection="1"/>
    <xf numFmtId="0" fontId="7" fillId="5" borderId="14" xfId="0" applyFont="1" applyFill="1" applyBorder="1" applyProtection="1"/>
    <xf numFmtId="0" fontId="7" fillId="4" borderId="0" xfId="0" applyFont="1" applyFill="1" applyBorder="1" applyProtection="1"/>
    <xf numFmtId="0" fontId="0" fillId="5" borderId="15" xfId="0" applyFill="1" applyBorder="1" applyProtection="1"/>
    <xf numFmtId="0" fontId="0" fillId="5" borderId="0" xfId="0" applyFill="1" applyBorder="1" applyProtection="1"/>
    <xf numFmtId="0" fontId="0" fillId="5" borderId="16" xfId="0" applyFill="1" applyBorder="1" applyProtection="1"/>
    <xf numFmtId="0" fontId="2" fillId="5" borderId="15" xfId="0" applyFont="1" applyFill="1" applyBorder="1" applyAlignment="1" applyProtection="1">
      <alignment horizontal="right"/>
    </xf>
    <xf numFmtId="0" fontId="11" fillId="5" borderId="0" xfId="0" applyFont="1" applyFill="1" applyBorder="1" applyAlignment="1" applyProtection="1">
      <alignment horizontal="right"/>
    </xf>
    <xf numFmtId="0" fontId="2" fillId="5" borderId="16" xfId="0" applyFont="1" applyFill="1" applyBorder="1" applyAlignment="1" applyProtection="1">
      <alignment horizontal="right"/>
    </xf>
    <xf numFmtId="0" fontId="0" fillId="4" borderId="0" xfId="0" applyFill="1" applyBorder="1" applyAlignment="1" applyProtection="1">
      <alignment horizontal="right"/>
    </xf>
    <xf numFmtId="0" fontId="2" fillId="4" borderId="16" xfId="0" applyFont="1" applyFill="1" applyBorder="1" applyAlignment="1" applyProtection="1">
      <alignment horizontal="right"/>
    </xf>
    <xf numFmtId="1" fontId="0" fillId="5" borderId="0" xfId="0" applyNumberFormat="1" applyFill="1" applyBorder="1" applyProtection="1"/>
    <xf numFmtId="0" fontId="0" fillId="5" borderId="17" xfId="0" applyFill="1" applyBorder="1" applyProtection="1"/>
    <xf numFmtId="0" fontId="0" fillId="5" borderId="18" xfId="0" applyFill="1" applyBorder="1" applyProtection="1"/>
    <xf numFmtId="0" fontId="0" fillId="5" borderId="19" xfId="0" applyFill="1" applyBorder="1" applyProtection="1"/>
    <xf numFmtId="0" fontId="0" fillId="5" borderId="12" xfId="0" applyFill="1" applyBorder="1" applyProtection="1"/>
    <xf numFmtId="0" fontId="10" fillId="5" borderId="13" xfId="0" applyFont="1" applyFill="1" applyBorder="1" applyAlignment="1" applyProtection="1">
      <alignment horizontal="right"/>
    </xf>
    <xf numFmtId="0" fontId="2" fillId="5" borderId="14" xfId="0" applyFont="1" applyFill="1" applyBorder="1" applyAlignment="1" applyProtection="1">
      <alignment horizontal="right"/>
    </xf>
    <xf numFmtId="0" fontId="2" fillId="5" borderId="13" xfId="0" applyFont="1" applyFill="1" applyBorder="1" applyAlignment="1" applyProtection="1">
      <alignment horizontal="right"/>
    </xf>
    <xf numFmtId="0" fontId="0" fillId="5" borderId="14" xfId="0" applyFill="1" applyBorder="1" applyProtection="1"/>
    <xf numFmtId="0" fontId="2" fillId="4" borderId="15" xfId="0" applyFont="1" applyFill="1" applyBorder="1" applyProtection="1"/>
    <xf numFmtId="165" fontId="0" fillId="4" borderId="16" xfId="0" applyNumberFormat="1" applyFill="1" applyBorder="1" applyProtection="1"/>
    <xf numFmtId="0" fontId="2" fillId="4" borderId="17" xfId="0" applyFont="1" applyFill="1" applyBorder="1" applyProtection="1"/>
    <xf numFmtId="9" fontId="0" fillId="4" borderId="18" xfId="2" applyFont="1" applyFill="1" applyBorder="1" applyProtection="1"/>
    <xf numFmtId="165" fontId="0" fillId="4" borderId="19" xfId="0" applyNumberFormat="1" applyFill="1" applyBorder="1" applyProtection="1"/>
    <xf numFmtId="0" fontId="0" fillId="3" borderId="6" xfId="0" applyFill="1" applyBorder="1" applyProtection="1"/>
    <xf numFmtId="0" fontId="0" fillId="3" borderId="9" xfId="0" applyFill="1" applyBorder="1" applyProtection="1"/>
    <xf numFmtId="0" fontId="0" fillId="3" borderId="7" xfId="0" applyFill="1" applyBorder="1" applyProtection="1"/>
    <xf numFmtId="0" fontId="19" fillId="3" borderId="0" xfId="0" applyFont="1" applyFill="1" applyBorder="1" applyAlignment="1" applyProtection="1">
      <alignment horizontal="center"/>
    </xf>
    <xf numFmtId="0" fontId="6" fillId="3" borderId="0" xfId="0" applyFont="1" applyFill="1" applyBorder="1" applyProtection="1"/>
    <xf numFmtId="0" fontId="24" fillId="3" borderId="0" xfId="0" applyFont="1" applyFill="1" applyBorder="1" applyProtection="1"/>
    <xf numFmtId="0" fontId="24" fillId="0" borderId="0" xfId="0" applyFont="1"/>
    <xf numFmtId="0" fontId="0" fillId="0" borderId="0" xfId="0" applyAlignment="1" applyProtection="1">
      <alignment vertical="center"/>
    </xf>
    <xf numFmtId="0" fontId="0" fillId="3" borderId="4" xfId="0" applyFill="1" applyBorder="1" applyAlignment="1" applyProtection="1">
      <alignment vertical="center"/>
    </xf>
    <xf numFmtId="0" fontId="25" fillId="4" borderId="12" xfId="0" applyFont="1" applyFill="1" applyBorder="1" applyAlignment="1" applyProtection="1">
      <alignment vertical="center"/>
    </xf>
    <xf numFmtId="0" fontId="0" fillId="4" borderId="13" xfId="0" applyFill="1" applyBorder="1" applyAlignment="1" applyProtection="1">
      <alignment vertical="center"/>
    </xf>
    <xf numFmtId="0" fontId="0" fillId="4" borderId="13" xfId="0" applyFont="1" applyFill="1" applyBorder="1" applyAlignment="1" applyProtection="1">
      <alignment vertical="center"/>
    </xf>
    <xf numFmtId="0" fontId="0" fillId="4" borderId="14" xfId="0" applyFill="1" applyBorder="1" applyAlignment="1" applyProtection="1">
      <alignment vertical="center"/>
    </xf>
    <xf numFmtId="0" fontId="0" fillId="3" borderId="5" xfId="0" applyFill="1" applyBorder="1" applyAlignment="1" applyProtection="1">
      <alignment vertical="center"/>
    </xf>
    <xf numFmtId="0" fontId="10" fillId="4" borderId="15" xfId="0" applyFont="1" applyFill="1" applyBorder="1" applyProtection="1"/>
    <xf numFmtId="0" fontId="0" fillId="5" borderId="15" xfId="0" applyFill="1" applyBorder="1" applyAlignment="1" applyProtection="1">
      <alignment horizontal="right"/>
    </xf>
    <xf numFmtId="1" fontId="0" fillId="5" borderId="15" xfId="0" applyNumberFormat="1" applyFill="1" applyBorder="1" applyProtection="1"/>
    <xf numFmtId="0" fontId="11" fillId="5" borderId="0" xfId="0" applyFont="1" applyFill="1" applyBorder="1" applyAlignment="1" applyProtection="1">
      <alignment horizontal="left"/>
    </xf>
    <xf numFmtId="1" fontId="2" fillId="5" borderId="16" xfId="0" applyNumberFormat="1" applyFont="1" applyFill="1" applyBorder="1" applyAlignment="1" applyProtection="1">
      <alignment horizontal="right"/>
    </xf>
    <xf numFmtId="165" fontId="10" fillId="5" borderId="16" xfId="0" applyNumberFormat="1" applyFont="1" applyFill="1" applyBorder="1" applyProtection="1"/>
    <xf numFmtId="0" fontId="2" fillId="4" borderId="0" xfId="0" applyFont="1" applyFill="1" applyBorder="1" applyProtection="1"/>
    <xf numFmtId="5" fontId="10" fillId="5" borderId="16" xfId="1" applyNumberFormat="1" applyFont="1" applyFill="1" applyBorder="1" applyProtection="1"/>
    <xf numFmtId="9" fontId="10" fillId="5" borderId="18" xfId="2" applyFont="1" applyFill="1" applyBorder="1" applyAlignment="1" applyProtection="1">
      <alignment horizontal="right"/>
    </xf>
    <xf numFmtId="5" fontId="10" fillId="5" borderId="19" xfId="2" applyNumberFormat="1" applyFont="1" applyFill="1" applyBorder="1" applyProtection="1"/>
    <xf numFmtId="165" fontId="10" fillId="5" borderId="16" xfId="0" applyNumberFormat="1" applyFont="1" applyFill="1" applyBorder="1" applyAlignment="1" applyProtection="1">
      <alignment horizontal="right"/>
    </xf>
    <xf numFmtId="0" fontId="6" fillId="3" borderId="9" xfId="0" applyFont="1" applyFill="1" applyBorder="1" applyProtection="1"/>
    <xf numFmtId="0" fontId="24" fillId="3" borderId="9" xfId="0" applyFont="1" applyFill="1" applyBorder="1" applyProtection="1"/>
    <xf numFmtId="0" fontId="25" fillId="4" borderId="15" xfId="0" applyFont="1" applyFill="1" applyBorder="1" applyAlignment="1" applyProtection="1">
      <alignment vertical="center"/>
    </xf>
    <xf numFmtId="2" fontId="0" fillId="0" borderId="8" xfId="0" applyNumberFormat="1" applyFill="1" applyBorder="1" applyProtection="1">
      <protection locked="0"/>
    </xf>
    <xf numFmtId="0" fontId="0" fillId="6" borderId="11" xfId="0" applyFill="1" applyBorder="1" applyProtection="1"/>
    <xf numFmtId="0" fontId="26" fillId="3" borderId="0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6" fillId="4" borderId="12" xfId="0" applyFont="1" applyFill="1" applyBorder="1" applyProtection="1"/>
    <xf numFmtId="0" fontId="6" fillId="4" borderId="13" xfId="0" applyFont="1" applyFill="1" applyBorder="1" applyProtection="1"/>
    <xf numFmtId="0" fontId="24" fillId="4" borderId="13" xfId="0" applyFont="1" applyFill="1" applyBorder="1" applyProtection="1"/>
    <xf numFmtId="0" fontId="20" fillId="4" borderId="13" xfId="0" applyFont="1" applyFill="1" applyBorder="1" applyAlignment="1" applyProtection="1">
      <alignment horizontal="center"/>
    </xf>
    <xf numFmtId="0" fontId="19" fillId="4" borderId="13" xfId="0" applyFont="1" applyFill="1" applyBorder="1" applyAlignment="1" applyProtection="1">
      <alignment horizontal="center"/>
    </xf>
    <xf numFmtId="0" fontId="6" fillId="4" borderId="15" xfId="0" applyFont="1" applyFill="1" applyBorder="1" applyProtection="1"/>
    <xf numFmtId="0" fontId="6" fillId="4" borderId="0" xfId="0" applyFont="1" applyFill="1" applyBorder="1" applyProtection="1"/>
    <xf numFmtId="0" fontId="24" fillId="4" borderId="0" xfId="0" applyFont="1" applyFill="1" applyBorder="1" applyProtection="1"/>
    <xf numFmtId="0" fontId="20" fillId="4" borderId="0" xfId="0" applyFont="1" applyFill="1" applyBorder="1" applyAlignment="1" applyProtection="1">
      <alignment horizontal="center"/>
    </xf>
    <xf numFmtId="0" fontId="19" fillId="4" borderId="0" xfId="0" applyFont="1" applyFill="1" applyBorder="1" applyAlignment="1" applyProtection="1">
      <alignment horizontal="center"/>
    </xf>
    <xf numFmtId="0" fontId="7" fillId="4" borderId="15" xfId="0" applyFont="1" applyFill="1" applyBorder="1" applyProtection="1"/>
    <xf numFmtId="0" fontId="6" fillId="4" borderId="18" xfId="0" applyFont="1" applyFill="1" applyBorder="1" applyProtection="1"/>
    <xf numFmtId="0" fontId="24" fillId="4" borderId="18" xfId="0" applyFont="1" applyFill="1" applyBorder="1" applyProtection="1"/>
    <xf numFmtId="0" fontId="7" fillId="4" borderId="12" xfId="0" applyFont="1" applyFill="1" applyBorder="1" applyProtection="1"/>
    <xf numFmtId="0" fontId="6" fillId="4" borderId="17" xfId="0" applyFont="1" applyFill="1" applyBorder="1" applyProtection="1"/>
    <xf numFmtId="0" fontId="29" fillId="4" borderId="13" xfId="0" applyFont="1" applyFill="1" applyBorder="1" applyAlignment="1" applyProtection="1">
      <alignment vertical="center"/>
    </xf>
    <xf numFmtId="0" fontId="6" fillId="4" borderId="16" xfId="0" applyFont="1" applyFill="1" applyBorder="1" applyAlignment="1" applyProtection="1">
      <alignment horizontal="right"/>
    </xf>
    <xf numFmtId="0" fontId="10" fillId="4" borderId="16" xfId="0" applyFont="1" applyFill="1" applyBorder="1" applyAlignment="1" applyProtection="1">
      <alignment horizontal="right"/>
    </xf>
    <xf numFmtId="0" fontId="2" fillId="4" borderId="15" xfId="0" applyFont="1" applyFill="1" applyBorder="1" applyAlignment="1" applyProtection="1">
      <alignment horizontal="right"/>
    </xf>
    <xf numFmtId="0" fontId="0" fillId="4" borderId="0" xfId="0" applyFill="1" applyBorder="1" applyAlignment="1" applyProtection="1">
      <alignment vertical="center"/>
    </xf>
    <xf numFmtId="0" fontId="0" fillId="4" borderId="16" xfId="0" applyFill="1" applyBorder="1" applyAlignment="1" applyProtection="1">
      <alignment vertical="center"/>
    </xf>
    <xf numFmtId="0" fontId="0" fillId="5" borderId="0" xfId="0" applyFont="1" applyFill="1" applyBorder="1" applyProtection="1"/>
    <xf numFmtId="0" fontId="10" fillId="5" borderId="0" xfId="0" applyFont="1" applyFill="1" applyBorder="1" applyAlignment="1" applyProtection="1">
      <alignment horizontal="right"/>
    </xf>
    <xf numFmtId="0" fontId="10" fillId="5" borderId="0" xfId="0" applyFont="1" applyFill="1" applyBorder="1" applyProtection="1"/>
    <xf numFmtId="0" fontId="0" fillId="5" borderId="12" xfId="0" applyFill="1" applyBorder="1" applyAlignment="1" applyProtection="1">
      <alignment vertical="center"/>
    </xf>
    <xf numFmtId="0" fontId="0" fillId="5" borderId="13" xfId="0" applyFill="1" applyBorder="1" applyAlignment="1" applyProtection="1">
      <alignment vertical="center"/>
    </xf>
    <xf numFmtId="0" fontId="0" fillId="5" borderId="14" xfId="0" applyFill="1" applyBorder="1" applyAlignment="1" applyProtection="1">
      <alignment vertical="center"/>
    </xf>
    <xf numFmtId="0" fontId="0" fillId="5" borderId="16" xfId="0" applyFill="1" applyBorder="1" applyAlignment="1" applyProtection="1">
      <alignment vertical="center"/>
    </xf>
    <xf numFmtId="0" fontId="10" fillId="5" borderId="15" xfId="0" applyFont="1" applyFill="1" applyBorder="1" applyAlignment="1" applyProtection="1">
      <alignment horizontal="right"/>
    </xf>
    <xf numFmtId="0" fontId="10" fillId="5" borderId="17" xfId="0" applyFont="1" applyFill="1" applyBorder="1" applyAlignment="1" applyProtection="1">
      <alignment horizontal="right"/>
    </xf>
    <xf numFmtId="0" fontId="10" fillId="5" borderId="18" xfId="0" applyFont="1" applyFill="1" applyBorder="1" applyProtection="1"/>
    <xf numFmtId="0" fontId="0" fillId="5" borderId="18" xfId="0" applyFont="1" applyFill="1" applyBorder="1" applyProtection="1"/>
    <xf numFmtId="0" fontId="10" fillId="5" borderId="18" xfId="0" applyFont="1" applyFill="1" applyBorder="1" applyAlignment="1" applyProtection="1">
      <alignment horizontal="right"/>
    </xf>
    <xf numFmtId="0" fontId="10" fillId="5" borderId="19" xfId="0" applyFont="1" applyFill="1" applyBorder="1" applyProtection="1"/>
    <xf numFmtId="0" fontId="2" fillId="5" borderId="0" xfId="0" applyFont="1" applyFill="1" applyBorder="1" applyAlignment="1" applyProtection="1">
      <alignment horizontal="right"/>
    </xf>
    <xf numFmtId="165" fontId="0" fillId="5" borderId="0" xfId="0" applyNumberFormat="1" applyFill="1" applyBorder="1" applyProtection="1"/>
    <xf numFmtId="165" fontId="0" fillId="5" borderId="16" xfId="0" applyNumberFormat="1" applyFill="1" applyBorder="1" applyProtection="1"/>
    <xf numFmtId="1" fontId="0" fillId="5" borderId="16" xfId="0" applyNumberFormat="1" applyFill="1" applyBorder="1" applyProtection="1"/>
    <xf numFmtId="1" fontId="0" fillId="5" borderId="19" xfId="0" applyNumberFormat="1" applyFill="1" applyBorder="1" applyProtection="1"/>
    <xf numFmtId="165" fontId="0" fillId="5" borderId="0" xfId="0" applyNumberFormat="1" applyFill="1" applyBorder="1" applyAlignment="1" applyProtection="1">
      <alignment horizontal="center"/>
    </xf>
    <xf numFmtId="0" fontId="0" fillId="5" borderId="15" xfId="0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vertical="center"/>
    </xf>
    <xf numFmtId="0" fontId="0" fillId="5" borderId="0" xfId="0" applyFill="1" applyBorder="1" applyAlignment="1" applyProtection="1">
      <alignment horizontal="left"/>
    </xf>
    <xf numFmtId="164" fontId="0" fillId="5" borderId="0" xfId="0" applyNumberForma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2" fontId="0" fillId="5" borderId="0" xfId="0" applyNumberFormat="1" applyFill="1" applyBorder="1" applyAlignment="1" applyProtection="1">
      <alignment horizontal="center"/>
    </xf>
    <xf numFmtId="0" fontId="2" fillId="5" borderId="12" xfId="0" applyFont="1" applyFill="1" applyBorder="1" applyProtection="1"/>
    <xf numFmtId="0" fontId="0" fillId="5" borderId="13" xfId="0" applyFill="1" applyBorder="1" applyProtection="1"/>
    <xf numFmtId="0" fontId="18" fillId="5" borderId="13" xfId="0" applyFont="1" applyFill="1" applyBorder="1" applyAlignment="1" applyProtection="1">
      <alignment horizontal="center"/>
    </xf>
    <xf numFmtId="0" fontId="2" fillId="5" borderId="14" xfId="0" applyFont="1" applyFill="1" applyBorder="1" applyProtection="1"/>
    <xf numFmtId="0" fontId="2" fillId="5" borderId="15" xfId="0" applyFont="1" applyFill="1" applyBorder="1" applyProtection="1"/>
    <xf numFmtId="0" fontId="10" fillId="5" borderId="0" xfId="0" applyFont="1" applyFill="1" applyBorder="1" applyAlignment="1" applyProtection="1">
      <alignment vertical="top"/>
    </xf>
    <xf numFmtId="0" fontId="2" fillId="5" borderId="16" xfId="0" applyFont="1" applyFill="1" applyBorder="1" applyProtection="1"/>
    <xf numFmtId="0" fontId="10" fillId="5" borderId="15" xfId="0" applyFont="1" applyFill="1" applyBorder="1" applyAlignment="1" applyProtection="1">
      <alignment horizontal="center" vertical="center"/>
    </xf>
    <xf numFmtId="0" fontId="10" fillId="5" borderId="0" xfId="0" applyFont="1" applyFill="1" applyBorder="1" applyAlignment="1" applyProtection="1">
      <alignment vertical="center"/>
    </xf>
    <xf numFmtId="0" fontId="10" fillId="5" borderId="0" xfId="0" applyFont="1" applyFill="1" applyBorder="1" applyAlignment="1" applyProtection="1">
      <alignment horizontal="center" vertical="center" wrapText="1"/>
    </xf>
    <xf numFmtId="0" fontId="10" fillId="5" borderId="15" xfId="0" applyFont="1" applyFill="1" applyBorder="1" applyAlignment="1" applyProtection="1">
      <alignment horizontal="right" vertical="center"/>
    </xf>
    <xf numFmtId="0" fontId="0" fillId="5" borderId="10" xfId="0" applyFill="1" applyBorder="1" applyProtection="1"/>
    <xf numFmtId="0" fontId="0" fillId="5" borderId="20" xfId="0" applyFill="1" applyBorder="1" applyProtection="1"/>
    <xf numFmtId="0" fontId="0" fillId="5" borderId="8" xfId="0" applyFill="1" applyBorder="1" applyAlignment="1" applyProtection="1">
      <alignment horizontal="center"/>
    </xf>
    <xf numFmtId="165" fontId="22" fillId="5" borderId="8" xfId="0" applyNumberFormat="1" applyFont="1" applyFill="1" applyBorder="1" applyAlignment="1" applyProtection="1">
      <alignment horizontal="center"/>
    </xf>
    <xf numFmtId="0" fontId="10" fillId="5" borderId="15" xfId="0" applyFont="1" applyFill="1" applyBorder="1" applyProtection="1"/>
    <xf numFmtId="0" fontId="3" fillId="5" borderId="16" xfId="0" applyFont="1" applyFill="1" applyBorder="1" applyAlignment="1" applyProtection="1">
      <alignment horizontal="center" wrapText="1"/>
    </xf>
    <xf numFmtId="0" fontId="2" fillId="5" borderId="19" xfId="0" applyFont="1" applyFill="1" applyBorder="1" applyProtection="1"/>
    <xf numFmtId="0" fontId="0" fillId="6" borderId="10" xfId="0" applyFill="1" applyBorder="1" applyAlignment="1" applyProtection="1">
      <alignment vertical="center"/>
      <protection locked="0"/>
    </xf>
    <xf numFmtId="0" fontId="0" fillId="6" borderId="20" xfId="0" applyFill="1" applyBorder="1" applyAlignment="1" applyProtection="1">
      <alignment vertical="center"/>
      <protection locked="0"/>
    </xf>
    <xf numFmtId="0" fontId="17" fillId="0" borderId="8" xfId="0" applyFont="1" applyFill="1" applyBorder="1" applyAlignment="1" applyProtection="1">
      <alignment horizontal="center" vertical="center"/>
      <protection locked="0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vertical="center"/>
    </xf>
    <xf numFmtId="0" fontId="0" fillId="5" borderId="20" xfId="0" applyFill="1" applyBorder="1" applyAlignment="1" applyProtection="1">
      <alignment vertical="center"/>
    </xf>
    <xf numFmtId="0" fontId="17" fillId="5" borderId="8" xfId="0" applyFont="1" applyFill="1" applyBorder="1" applyAlignment="1" applyProtection="1">
      <alignment horizontal="center" vertical="center"/>
    </xf>
    <xf numFmtId="0" fontId="14" fillId="5" borderId="8" xfId="0" applyFont="1" applyFill="1" applyBorder="1" applyAlignment="1" applyProtection="1">
      <alignment horizontal="center" vertical="center"/>
    </xf>
    <xf numFmtId="0" fontId="21" fillId="0" borderId="8" xfId="0" applyFont="1" applyFill="1" applyBorder="1" applyAlignment="1" applyProtection="1">
      <alignment horizontal="center"/>
      <protection locked="0"/>
    </xf>
    <xf numFmtId="0" fontId="0" fillId="6" borderId="10" xfId="0" applyFill="1" applyBorder="1" applyProtection="1">
      <protection locked="0"/>
    </xf>
    <xf numFmtId="165" fontId="0" fillId="0" borderId="8" xfId="0" applyNumberFormat="1" applyFill="1" applyBorder="1" applyProtection="1">
      <protection locked="0"/>
    </xf>
    <xf numFmtId="0" fontId="0" fillId="6" borderId="11" xfId="0" applyFill="1" applyBorder="1" applyAlignment="1" applyProtection="1">
      <alignment horizontal="right"/>
    </xf>
    <xf numFmtId="0" fontId="0" fillId="6" borderId="20" xfId="0" applyFill="1" applyBorder="1" applyAlignment="1" applyProtection="1">
      <alignment horizontal="left"/>
      <protection locked="0"/>
    </xf>
    <xf numFmtId="165" fontId="0" fillId="6" borderId="10" xfId="0" applyNumberFormat="1" applyFill="1" applyBorder="1" applyAlignment="1" applyProtection="1">
      <alignment horizontal="left"/>
      <protection locked="0"/>
    </xf>
    <xf numFmtId="0" fontId="20" fillId="5" borderId="20" xfId="0" applyFont="1" applyFill="1" applyBorder="1" applyAlignment="1" applyProtection="1">
      <alignment horizontal="center"/>
    </xf>
    <xf numFmtId="0" fontId="0" fillId="5" borderId="11" xfId="0" applyFill="1" applyBorder="1" applyProtection="1"/>
    <xf numFmtId="0" fontId="19" fillId="5" borderId="20" xfId="0" applyFont="1" applyFill="1" applyBorder="1" applyAlignment="1" applyProtection="1">
      <alignment horizontal="center"/>
    </xf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4" xfId="0" applyFill="1" applyBorder="1" applyProtection="1"/>
    <xf numFmtId="0" fontId="0" fillId="2" borderId="0" xfId="0" applyFill="1" applyBorder="1" applyProtection="1"/>
    <xf numFmtId="0" fontId="4" fillId="2" borderId="0" xfId="0" applyFont="1" applyFill="1" applyBorder="1" applyProtection="1"/>
    <xf numFmtId="0" fontId="20" fillId="2" borderId="0" xfId="0" applyFont="1" applyFill="1" applyBorder="1" applyAlignment="1" applyProtection="1">
      <alignment horizontal="center"/>
    </xf>
    <xf numFmtId="0" fontId="0" fillId="2" borderId="5" xfId="0" applyFill="1" applyBorder="1" applyProtection="1"/>
    <xf numFmtId="0" fontId="8" fillId="2" borderId="0" xfId="0" applyFont="1" applyFill="1" applyBorder="1" applyProtection="1"/>
    <xf numFmtId="0" fontId="0" fillId="2" borderId="0" xfId="0" applyFont="1" applyFill="1" applyBorder="1" applyProtection="1"/>
    <xf numFmtId="0" fontId="27" fillId="5" borderId="0" xfId="0" applyFont="1" applyFill="1" applyBorder="1" applyProtection="1"/>
    <xf numFmtId="0" fontId="0" fillId="2" borderId="4" xfId="0" applyFill="1" applyBorder="1" applyAlignment="1" applyProtection="1">
      <alignment vertical="center"/>
    </xf>
    <xf numFmtId="0" fontId="2" fillId="2" borderId="0" xfId="0" applyFont="1" applyFill="1" applyBorder="1" applyProtection="1"/>
    <xf numFmtId="0" fontId="0" fillId="2" borderId="0" xfId="0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15" fillId="5" borderId="0" xfId="0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165" fontId="22" fillId="5" borderId="0" xfId="0" applyNumberFormat="1" applyFont="1" applyFill="1" applyBorder="1" applyAlignment="1" applyProtection="1">
      <alignment horizontal="center" vertical="center" wrapText="1"/>
    </xf>
    <xf numFmtId="0" fontId="10" fillId="5" borderId="0" xfId="0" applyFont="1" applyFill="1" applyBorder="1" applyAlignment="1" applyProtection="1">
      <alignment horizontal="left"/>
    </xf>
    <xf numFmtId="0" fontId="0" fillId="5" borderId="0" xfId="0" applyFill="1" applyBorder="1" applyAlignment="1" applyProtection="1">
      <alignment vertical="center"/>
    </xf>
    <xf numFmtId="0" fontId="2" fillId="5" borderId="13" xfId="0" applyFont="1" applyFill="1" applyBorder="1" applyProtection="1"/>
    <xf numFmtId="0" fontId="0" fillId="5" borderId="13" xfId="0" applyFont="1" applyFill="1" applyBorder="1" applyProtection="1"/>
    <xf numFmtId="0" fontId="28" fillId="5" borderId="0" xfId="0" applyFont="1" applyFill="1" applyBorder="1" applyProtection="1"/>
    <xf numFmtId="0" fontId="2" fillId="5" borderId="0" xfId="0" applyFont="1" applyFill="1" applyBorder="1" applyProtection="1"/>
    <xf numFmtId="0" fontId="0" fillId="5" borderId="16" xfId="0" applyFont="1" applyFill="1" applyBorder="1" applyProtection="1"/>
    <xf numFmtId="0" fontId="3" fillId="5" borderId="16" xfId="0" applyFont="1" applyFill="1" applyBorder="1" applyAlignment="1" applyProtection="1">
      <alignment horizontal="center" vertical="center" wrapText="1"/>
    </xf>
    <xf numFmtId="0" fontId="18" fillId="5" borderId="13" xfId="0" applyFont="1" applyFill="1" applyBorder="1" applyProtection="1"/>
    <xf numFmtId="0" fontId="10" fillId="5" borderId="0" xfId="0" applyFont="1" applyFill="1" applyBorder="1" applyAlignment="1" applyProtection="1">
      <alignment horizontal="center"/>
    </xf>
    <xf numFmtId="0" fontId="10" fillId="5" borderId="16" xfId="0" applyFont="1" applyFill="1" applyBorder="1" applyProtection="1"/>
    <xf numFmtId="0" fontId="10" fillId="5" borderId="15" xfId="0" applyFont="1" applyFill="1" applyBorder="1" applyAlignment="1" applyProtection="1">
      <alignment horizontal="center" wrapText="1"/>
    </xf>
    <xf numFmtId="0" fontId="10" fillId="5" borderId="0" xfId="0" applyFont="1" applyFill="1" applyBorder="1" applyAlignment="1" applyProtection="1">
      <alignment horizontal="center" wrapText="1"/>
    </xf>
    <xf numFmtId="0" fontId="10" fillId="5" borderId="19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/>
    </xf>
    <xf numFmtId="0" fontId="0" fillId="5" borderId="8" xfId="0" applyFill="1" applyBorder="1" applyProtection="1"/>
    <xf numFmtId="165" fontId="15" fillId="5" borderId="8" xfId="0" applyNumberFormat="1" applyFont="1" applyFill="1" applyBorder="1" applyAlignment="1" applyProtection="1">
      <alignment horizontal="right"/>
    </xf>
    <xf numFmtId="165" fontId="14" fillId="5" borderId="8" xfId="0" applyNumberFormat="1" applyFont="1" applyFill="1" applyBorder="1" applyAlignment="1" applyProtection="1">
      <alignment horizontal="right"/>
    </xf>
    <xf numFmtId="165" fontId="16" fillId="5" borderId="8" xfId="0" applyNumberFormat="1" applyFont="1" applyFill="1" applyBorder="1" applyAlignment="1" applyProtection="1">
      <alignment horizontal="right"/>
    </xf>
    <xf numFmtId="1" fontId="15" fillId="5" borderId="8" xfId="0" applyNumberFormat="1" applyFont="1" applyFill="1" applyBorder="1" applyAlignment="1" applyProtection="1">
      <alignment horizontal="right"/>
    </xf>
    <xf numFmtId="1" fontId="14" fillId="5" borderId="8" xfId="0" applyNumberFormat="1" applyFont="1" applyFill="1" applyBorder="1" applyAlignment="1" applyProtection="1">
      <alignment horizontal="right"/>
    </xf>
    <xf numFmtId="1" fontId="16" fillId="5" borderId="8" xfId="0" applyNumberFormat="1" applyFont="1" applyFill="1" applyBorder="1" applyAlignment="1" applyProtection="1">
      <alignment horizontal="right"/>
    </xf>
    <xf numFmtId="166" fontId="17" fillId="5" borderId="8" xfId="2" applyNumberFormat="1" applyFont="1" applyFill="1" applyBorder="1" applyProtection="1"/>
    <xf numFmtId="166" fontId="14" fillId="5" borderId="8" xfId="2" applyNumberFormat="1" applyFont="1" applyFill="1" applyBorder="1" applyProtection="1"/>
    <xf numFmtId="166" fontId="16" fillId="5" borderId="8" xfId="2" applyNumberFormat="1" applyFont="1" applyFill="1" applyBorder="1" applyProtection="1"/>
    <xf numFmtId="167" fontId="14" fillId="5" borderId="8" xfId="1" applyNumberFormat="1" applyFont="1" applyFill="1" applyBorder="1" applyAlignment="1" applyProtection="1">
      <alignment horizontal="right"/>
    </xf>
    <xf numFmtId="0" fontId="17" fillId="5" borderId="8" xfId="0" applyFont="1" applyFill="1" applyBorder="1" applyProtection="1"/>
    <xf numFmtId="0" fontId="0" fillId="2" borderId="6" xfId="0" applyFill="1" applyBorder="1" applyProtection="1"/>
    <xf numFmtId="0" fontId="0" fillId="2" borderId="9" xfId="0" applyFill="1" applyBorder="1" applyProtection="1"/>
    <xf numFmtId="0" fontId="0" fillId="2" borderId="7" xfId="0" applyFill="1" applyBorder="1" applyProtection="1"/>
    <xf numFmtId="0" fontId="0" fillId="0" borderId="8" xfId="0" applyFill="1" applyBorder="1" applyAlignment="1" applyProtection="1">
      <alignment horizontal="center"/>
      <protection locked="0"/>
    </xf>
    <xf numFmtId="0" fontId="2" fillId="5" borderId="1" xfId="0" applyFont="1" applyFill="1" applyBorder="1" applyProtection="1"/>
    <xf numFmtId="0" fontId="0" fillId="5" borderId="2" xfId="0" applyFill="1" applyBorder="1" applyProtection="1"/>
    <xf numFmtId="0" fontId="27" fillId="5" borderId="2" xfId="0" applyFont="1" applyFill="1" applyBorder="1" applyProtection="1"/>
    <xf numFmtId="0" fontId="0" fillId="5" borderId="3" xfId="0" applyFill="1" applyBorder="1" applyProtection="1"/>
    <xf numFmtId="0" fontId="0" fillId="5" borderId="4" xfId="0" applyFill="1" applyBorder="1" applyAlignment="1" applyProtection="1">
      <alignment horizontal="right"/>
    </xf>
    <xf numFmtId="0" fontId="0" fillId="5" borderId="5" xfId="0" applyFill="1" applyBorder="1" applyProtection="1"/>
    <xf numFmtId="0" fontId="0" fillId="5" borderId="4" xfId="0" applyFill="1" applyBorder="1" applyProtection="1"/>
    <xf numFmtId="0" fontId="17" fillId="5" borderId="8" xfId="0" applyFont="1" applyFill="1" applyBorder="1" applyAlignment="1" applyProtection="1">
      <alignment horizontal="right" vertical="center"/>
    </xf>
    <xf numFmtId="0" fontId="28" fillId="5" borderId="13" xfId="0" applyFont="1" applyFill="1" applyBorder="1" applyProtection="1"/>
    <xf numFmtId="0" fontId="0" fillId="5" borderId="14" xfId="0" applyFont="1" applyFill="1" applyBorder="1" applyProtection="1"/>
    <xf numFmtId="0" fontId="0" fillId="5" borderId="6" xfId="0" applyFill="1" applyBorder="1" applyProtection="1"/>
    <xf numFmtId="0" fontId="0" fillId="5" borderId="9" xfId="0" applyFill="1" applyBorder="1" applyProtection="1"/>
    <xf numFmtId="0" fontId="0" fillId="5" borderId="7" xfId="0" applyFill="1" applyBorder="1" applyProtection="1"/>
    <xf numFmtId="0" fontId="2" fillId="5" borderId="0" xfId="0" applyFont="1" applyFill="1" applyBorder="1" applyAlignment="1" applyProtection="1">
      <alignment horizontal="center" wrapText="1"/>
    </xf>
    <xf numFmtId="0" fontId="2" fillId="5" borderId="19" xfId="0" applyFont="1" applyFill="1" applyBorder="1" applyAlignment="1" applyProtection="1">
      <alignment horizontal="center" wrapText="1"/>
    </xf>
    <xf numFmtId="167" fontId="14" fillId="5" borderId="8" xfId="1" applyNumberFormat="1" applyFont="1" applyFill="1" applyBorder="1" applyProtection="1"/>
    <xf numFmtId="0" fontId="0" fillId="0" borderId="8" xfId="0" applyBorder="1" applyProtection="1">
      <protection locked="0"/>
    </xf>
    <xf numFmtId="0" fontId="7" fillId="5" borderId="1" xfId="0" applyFont="1" applyFill="1" applyBorder="1" applyProtection="1"/>
    <xf numFmtId="0" fontId="21" fillId="5" borderId="8" xfId="0" applyFont="1" applyFill="1" applyBorder="1" applyAlignment="1" applyProtection="1">
      <alignment horizontal="center"/>
    </xf>
    <xf numFmtId="0" fontId="0" fillId="5" borderId="16" xfId="0" applyFill="1" applyBorder="1" applyAlignment="1" applyProtection="1">
      <alignment horizontal="left"/>
    </xf>
    <xf numFmtId="164" fontId="10" fillId="5" borderId="16" xfId="0" applyNumberFormat="1" applyFont="1" applyFill="1" applyBorder="1" applyAlignment="1" applyProtection="1">
      <alignment horizontal="left"/>
    </xf>
    <xf numFmtId="2" fontId="10" fillId="5" borderId="0" xfId="0" applyNumberFormat="1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 wrapText="1"/>
    </xf>
    <xf numFmtId="0" fontId="3" fillId="5" borderId="5" xfId="0" applyFont="1" applyFill="1" applyBorder="1" applyAlignment="1" applyProtection="1">
      <alignment horizontal="center" wrapText="1"/>
    </xf>
    <xf numFmtId="0" fontId="2" fillId="5" borderId="17" xfId="0" applyFont="1" applyFill="1" applyBorder="1" applyAlignment="1" applyProtection="1">
      <alignment wrapText="1"/>
    </xf>
    <xf numFmtId="0" fontId="2" fillId="5" borderId="18" xfId="0" applyFont="1" applyFill="1" applyBorder="1" applyProtection="1"/>
    <xf numFmtId="0" fontId="2" fillId="5" borderId="18" xfId="0" applyFont="1" applyFill="1" applyBorder="1" applyAlignment="1" applyProtection="1">
      <alignment horizontal="center"/>
    </xf>
    <xf numFmtId="0" fontId="2" fillId="5" borderId="19" xfId="0" applyFont="1" applyFill="1" applyBorder="1" applyAlignment="1" applyProtection="1">
      <alignment horizontal="center"/>
    </xf>
    <xf numFmtId="0" fontId="13" fillId="5" borderId="8" xfId="0" applyFont="1" applyFill="1" applyBorder="1" applyProtection="1"/>
    <xf numFmtId="165" fontId="15" fillId="5" borderId="8" xfId="0" applyNumberFormat="1" applyFont="1" applyFill="1" applyBorder="1" applyAlignment="1" applyProtection="1">
      <alignment horizontal="center"/>
    </xf>
    <xf numFmtId="165" fontId="14" fillId="5" borderId="8" xfId="0" applyNumberFormat="1" applyFont="1" applyFill="1" applyBorder="1" applyProtection="1"/>
    <xf numFmtId="165" fontId="0" fillId="2" borderId="0" xfId="0" applyNumberFormat="1" applyFill="1" applyBorder="1" applyProtection="1"/>
    <xf numFmtId="0" fontId="10" fillId="5" borderId="12" xfId="0" applyFont="1" applyFill="1" applyBorder="1" applyProtection="1"/>
    <xf numFmtId="165" fontId="10" fillId="5" borderId="14" xfId="0" applyNumberFormat="1" applyFont="1" applyFill="1" applyBorder="1" applyAlignment="1" applyProtection="1">
      <alignment horizontal="right"/>
    </xf>
    <xf numFmtId="0" fontId="10" fillId="5" borderId="14" xfId="0" applyFont="1" applyFill="1" applyBorder="1" applyAlignment="1" applyProtection="1">
      <alignment horizontal="right"/>
    </xf>
    <xf numFmtId="0" fontId="17" fillId="5" borderId="0" xfId="0" applyFont="1" applyFill="1" applyBorder="1" applyProtection="1"/>
    <xf numFmtId="165" fontId="14" fillId="5" borderId="16" xfId="0" applyNumberFormat="1" applyFont="1" applyFill="1" applyBorder="1" applyProtection="1"/>
    <xf numFmtId="165" fontId="17" fillId="5" borderId="0" xfId="0" applyNumberFormat="1" applyFont="1" applyFill="1" applyBorder="1" applyProtection="1"/>
    <xf numFmtId="0" fontId="23" fillId="5" borderId="0" xfId="0" applyFont="1" applyFill="1" applyBorder="1" applyProtection="1"/>
    <xf numFmtId="9" fontId="21" fillId="5" borderId="0" xfId="2" applyFont="1" applyFill="1" applyBorder="1" applyProtection="1"/>
    <xf numFmtId="9" fontId="14" fillId="5" borderId="16" xfId="2" applyFont="1" applyFill="1" applyBorder="1" applyProtection="1"/>
    <xf numFmtId="9" fontId="23" fillId="5" borderId="0" xfId="2" applyFont="1" applyFill="1" applyBorder="1" applyProtection="1"/>
    <xf numFmtId="0" fontId="21" fillId="5" borderId="0" xfId="0" applyFont="1" applyFill="1" applyBorder="1" applyProtection="1"/>
    <xf numFmtId="0" fontId="21" fillId="5" borderId="18" xfId="0" applyFont="1" applyFill="1" applyBorder="1" applyProtection="1"/>
    <xf numFmtId="1" fontId="14" fillId="5" borderId="19" xfId="0" applyNumberFormat="1" applyFont="1" applyFill="1" applyBorder="1" applyProtection="1"/>
    <xf numFmtId="0" fontId="23" fillId="5" borderId="18" xfId="0" applyFont="1" applyFill="1" applyBorder="1" applyProtection="1"/>
    <xf numFmtId="0" fontId="30" fillId="4" borderId="13" xfId="0" applyFont="1" applyFill="1" applyBorder="1" applyAlignment="1" applyProtection="1">
      <alignment vertical="center"/>
    </xf>
    <xf numFmtId="0" fontId="0" fillId="6" borderId="20" xfId="0" applyFill="1" applyBorder="1" applyAlignment="1" applyProtection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Scenario 1: Costs %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'Summary Report'!$F$40</c:f>
              <c:strCache>
                <c:ptCount val="1"/>
                <c:pt idx="0">
                  <c:v>Cost $</c:v>
                </c:pt>
              </c:strCache>
            </c:strRef>
          </c:tx>
          <c:cat>
            <c:strRef>
              <c:f>'Summary Report'!$C$41:$C$45</c:f>
              <c:strCache>
                <c:ptCount val="5"/>
                <c:pt idx="0">
                  <c:v>Total Fuel Use</c:v>
                </c:pt>
                <c:pt idx="1">
                  <c:v>Total Fertiliser Use</c:v>
                </c:pt>
                <c:pt idx="2">
                  <c:v>Total Labour Use</c:v>
                </c:pt>
                <c:pt idx="3">
                  <c:v>Total Machinery Use</c:v>
                </c:pt>
                <c:pt idx="4">
                  <c:v>Total CO2-e</c:v>
                </c:pt>
              </c:strCache>
            </c:strRef>
          </c:cat>
          <c:val>
            <c:numRef>
              <c:f>'Summary Report'!$F$41:$F$45</c:f>
              <c:numCache>
                <c:formatCode>General</c:formatCode>
                <c:ptCount val="5"/>
                <c:pt idx="0">
                  <c:v>4200</c:v>
                </c:pt>
                <c:pt idx="1">
                  <c:v>6384</c:v>
                </c:pt>
                <c:pt idx="2">
                  <c:v>952.20000000000016</c:v>
                </c:pt>
                <c:pt idx="3" formatCode="0">
                  <c:v>13790</c:v>
                </c:pt>
                <c:pt idx="4" formatCode="0">
                  <c:v>566.51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Scenario 2: </a:t>
            </a:r>
            <a:r>
              <a:rPr lang="en-US"/>
              <a:t>Costs %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'Summary Report'!$J$40</c:f>
              <c:strCache>
                <c:ptCount val="1"/>
                <c:pt idx="0">
                  <c:v>Cost $</c:v>
                </c:pt>
              </c:strCache>
            </c:strRef>
          </c:tx>
          <c:cat>
            <c:strRef>
              <c:f>'Summary Report'!$C$41:$C$45</c:f>
              <c:strCache>
                <c:ptCount val="5"/>
                <c:pt idx="0">
                  <c:v>Total Fuel Use</c:v>
                </c:pt>
                <c:pt idx="1">
                  <c:v>Total Fertiliser Use</c:v>
                </c:pt>
                <c:pt idx="2">
                  <c:v>Total Labour Use</c:v>
                </c:pt>
                <c:pt idx="3">
                  <c:v>Total Machinery Use</c:v>
                </c:pt>
                <c:pt idx="4">
                  <c:v>Total CO2-e</c:v>
                </c:pt>
              </c:strCache>
            </c:strRef>
          </c:cat>
          <c:val>
            <c:numRef>
              <c:f>'Summary Report'!$J$41:$J$45</c:f>
              <c:numCache>
                <c:formatCode>General</c:formatCode>
                <c:ptCount val="5"/>
                <c:pt idx="0">
                  <c:v>1260</c:v>
                </c:pt>
                <c:pt idx="1">
                  <c:v>6384</c:v>
                </c:pt>
                <c:pt idx="2">
                  <c:v>105.80000000000001</c:v>
                </c:pt>
                <c:pt idx="3" formatCode="0">
                  <c:v>3500</c:v>
                </c:pt>
                <c:pt idx="4" formatCode="0">
                  <c:v>309.26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Scenario 3: </a:t>
            </a:r>
            <a:r>
              <a:rPr lang="en-US"/>
              <a:t>Costs %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'Summary Report'!$N$40</c:f>
              <c:strCache>
                <c:ptCount val="1"/>
                <c:pt idx="0">
                  <c:v>Cost $</c:v>
                </c:pt>
              </c:strCache>
            </c:strRef>
          </c:tx>
          <c:cat>
            <c:strRef>
              <c:f>'Summary Report'!$C$41:$C$45</c:f>
              <c:strCache>
                <c:ptCount val="5"/>
                <c:pt idx="0">
                  <c:v>Total Fuel Use</c:v>
                </c:pt>
                <c:pt idx="1">
                  <c:v>Total Fertiliser Use</c:v>
                </c:pt>
                <c:pt idx="2">
                  <c:v>Total Labour Use</c:v>
                </c:pt>
                <c:pt idx="3">
                  <c:v>Total Machinery Use</c:v>
                </c:pt>
                <c:pt idx="4">
                  <c:v>Total CO2-e</c:v>
                </c:pt>
              </c:strCache>
            </c:strRef>
          </c:cat>
          <c:val>
            <c:numRef>
              <c:f>'Summary Report'!$N$41:$N$45</c:f>
              <c:numCache>
                <c:formatCode>General</c:formatCode>
                <c:ptCount val="5"/>
                <c:pt idx="0">
                  <c:v>1260</c:v>
                </c:pt>
                <c:pt idx="1">
                  <c:v>6384</c:v>
                </c:pt>
                <c:pt idx="2">
                  <c:v>105.80000000000001</c:v>
                </c:pt>
                <c:pt idx="3" formatCode="0">
                  <c:v>3500</c:v>
                </c:pt>
                <c:pt idx="4" formatCode="0">
                  <c:v>309.26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123265</xdr:colOff>
      <xdr:row>1</xdr:row>
      <xdr:rowOff>156882</xdr:rowOff>
    </xdr:from>
    <xdr:to>
      <xdr:col>3</xdr:col>
      <xdr:colOff>235888</xdr:colOff>
      <xdr:row>3</xdr:row>
      <xdr:rowOff>116541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47" y="358588"/>
          <a:ext cx="1849535" cy="6096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0</xdr:rowOff>
    </xdr:from>
    <xdr:to>
      <xdr:col>4</xdr:col>
      <xdr:colOff>363634</xdr:colOff>
      <xdr:row>3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393700"/>
          <a:ext cx="1849535" cy="6096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2</xdr:row>
      <xdr:rowOff>12699</xdr:rowOff>
    </xdr:from>
    <xdr:to>
      <xdr:col>3</xdr:col>
      <xdr:colOff>749838</xdr:colOff>
      <xdr:row>3</xdr:row>
      <xdr:rowOff>272142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93" y="203199"/>
          <a:ext cx="2021652" cy="66765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88901</xdr:rowOff>
    </xdr:from>
    <xdr:to>
      <xdr:col>4</xdr:col>
      <xdr:colOff>15052</xdr:colOff>
      <xdr:row>3</xdr:row>
      <xdr:rowOff>215901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190501"/>
          <a:ext cx="2021652" cy="635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2</xdr:row>
      <xdr:rowOff>1</xdr:rowOff>
    </xdr:from>
    <xdr:to>
      <xdr:col>4</xdr:col>
      <xdr:colOff>116652</xdr:colOff>
      <xdr:row>3</xdr:row>
      <xdr:rowOff>231776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03201"/>
          <a:ext cx="1831152" cy="6381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1642224</xdr:colOff>
      <xdr:row>13</xdr:row>
      <xdr:rowOff>56029</xdr:rowOff>
    </xdr:from>
    <xdr:to>
      <xdr:col>6</xdr:col>
      <xdr:colOff>56031</xdr:colOff>
      <xdr:row>13</xdr:row>
      <xdr:rowOff>3092824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257736</xdr:colOff>
      <xdr:row>13</xdr:row>
      <xdr:rowOff>44824</xdr:rowOff>
    </xdr:from>
    <xdr:to>
      <xdr:col>10</xdr:col>
      <xdr:colOff>94691</xdr:colOff>
      <xdr:row>13</xdr:row>
      <xdr:rowOff>3080585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336178</xdr:colOff>
      <xdr:row>13</xdr:row>
      <xdr:rowOff>44824</xdr:rowOff>
    </xdr:from>
    <xdr:to>
      <xdr:col>15</xdr:col>
      <xdr:colOff>16250</xdr:colOff>
      <xdr:row>13</xdr:row>
      <xdr:rowOff>3080585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134470</xdr:colOff>
      <xdr:row>2</xdr:row>
      <xdr:rowOff>33616</xdr:rowOff>
    </xdr:from>
    <xdr:to>
      <xdr:col>3</xdr:col>
      <xdr:colOff>214513</xdr:colOff>
      <xdr:row>3</xdr:row>
      <xdr:rowOff>257734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8" y="235322"/>
          <a:ext cx="2141926" cy="70597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4"/>
  <sheetViews>
    <sheetView tabSelected="1" zoomScale="75" zoomScaleNormal="75" workbookViewId="0">
      <selection activeCell="D13" sqref="D13"/>
    </sheetView>
  </sheetViews>
  <sheetFormatPr defaultRowHeight="15" x14ac:dyDescent="0.25"/>
  <cols>
    <col min="1" max="1" width="2.28515625" customWidth="1"/>
    <col min="3" max="3" width="17" customWidth="1"/>
    <col min="4" max="4" width="21.85546875" customWidth="1"/>
    <col min="12" max="12" width="18.140625" customWidth="1"/>
  </cols>
  <sheetData>
    <row r="1" spans="2:14" ht="15.75" thickBot="1" x14ac:dyDescent="0.3"/>
    <row r="2" spans="2:14" x14ac:dyDescent="0.25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2:14" ht="36" x14ac:dyDescent="0.55000000000000004">
      <c r="B3" s="9"/>
      <c r="C3" s="10"/>
      <c r="D3" s="10"/>
      <c r="E3" s="10"/>
      <c r="F3" s="12"/>
      <c r="G3" s="12"/>
      <c r="H3" s="86" t="s">
        <v>26</v>
      </c>
      <c r="I3" s="12"/>
      <c r="J3" s="12"/>
      <c r="K3" s="12"/>
      <c r="L3" s="12"/>
      <c r="M3" s="12"/>
      <c r="N3" s="13"/>
    </row>
    <row r="4" spans="2:14" ht="31.5" x14ac:dyDescent="0.5">
      <c r="B4" s="9"/>
      <c r="C4" s="10"/>
      <c r="D4" s="10"/>
      <c r="E4" s="144"/>
      <c r="F4" s="165"/>
      <c r="G4" s="145"/>
      <c r="H4" s="167" t="s">
        <v>82</v>
      </c>
      <c r="I4" s="165"/>
      <c r="J4" s="145"/>
      <c r="K4" s="166"/>
      <c r="L4" s="12"/>
      <c r="M4" s="12"/>
      <c r="N4" s="13"/>
    </row>
    <row r="5" spans="2:14" ht="13.5" customHeight="1" x14ac:dyDescent="0.5">
      <c r="B5" s="9"/>
      <c r="C5" s="10"/>
      <c r="D5" s="10"/>
      <c r="E5" s="14"/>
      <c r="F5" s="12"/>
      <c r="G5" s="15"/>
      <c r="H5" s="12"/>
      <c r="I5" s="58"/>
      <c r="J5" s="12"/>
      <c r="K5" s="12"/>
      <c r="L5" s="12"/>
      <c r="M5" s="12"/>
      <c r="N5" s="13"/>
    </row>
    <row r="6" spans="2:14" ht="20.25" customHeight="1" x14ac:dyDescent="0.5">
      <c r="B6" s="9"/>
      <c r="C6" s="87" t="s">
        <v>92</v>
      </c>
      <c r="D6" s="88"/>
      <c r="E6" s="89"/>
      <c r="F6" s="16"/>
      <c r="G6" s="90"/>
      <c r="H6" s="16"/>
      <c r="I6" s="91"/>
      <c r="J6" s="16"/>
      <c r="K6" s="16"/>
      <c r="L6" s="16"/>
      <c r="M6" s="17"/>
      <c r="N6" s="13"/>
    </row>
    <row r="7" spans="2:14" ht="17.25" customHeight="1" x14ac:dyDescent="0.5">
      <c r="B7" s="9"/>
      <c r="C7" s="92" t="s">
        <v>93</v>
      </c>
      <c r="D7" s="93"/>
      <c r="E7" s="94"/>
      <c r="F7" s="19"/>
      <c r="G7" s="95"/>
      <c r="H7" s="19"/>
      <c r="I7" s="96"/>
      <c r="J7" s="19"/>
      <c r="K7" s="19"/>
      <c r="L7" s="19"/>
      <c r="M7" s="21"/>
      <c r="N7" s="13"/>
    </row>
    <row r="8" spans="2:14" ht="17.25" customHeight="1" x14ac:dyDescent="0.5">
      <c r="B8" s="9"/>
      <c r="C8" s="92" t="s">
        <v>94</v>
      </c>
      <c r="D8" s="93"/>
      <c r="E8" s="94"/>
      <c r="F8" s="19"/>
      <c r="G8" s="95"/>
      <c r="H8" s="19"/>
      <c r="I8" s="96"/>
      <c r="J8" s="19"/>
      <c r="K8" s="19"/>
      <c r="L8" s="19"/>
      <c r="M8" s="21"/>
      <c r="N8" s="13"/>
    </row>
    <row r="9" spans="2:14" ht="9" customHeight="1" x14ac:dyDescent="0.5">
      <c r="B9" s="9"/>
      <c r="C9" s="92"/>
      <c r="D9" s="93"/>
      <c r="E9" s="94"/>
      <c r="F9" s="19"/>
      <c r="G9" s="95"/>
      <c r="H9" s="19"/>
      <c r="I9" s="96"/>
      <c r="J9" s="19"/>
      <c r="K9" s="19"/>
      <c r="L9" s="19"/>
      <c r="M9" s="21"/>
      <c r="N9" s="13"/>
    </row>
    <row r="10" spans="2:14" ht="18.75" x14ac:dyDescent="0.3">
      <c r="B10" s="9"/>
      <c r="C10" s="97" t="s">
        <v>83</v>
      </c>
      <c r="D10" s="93"/>
      <c r="E10" s="94"/>
      <c r="F10" s="19"/>
      <c r="G10" s="19"/>
      <c r="H10" s="19"/>
      <c r="I10" s="19"/>
      <c r="J10" s="19"/>
      <c r="K10" s="19"/>
      <c r="L10" s="19"/>
      <c r="M10" s="21"/>
      <c r="N10" s="13"/>
    </row>
    <row r="11" spans="2:14" ht="15.75" x14ac:dyDescent="0.25">
      <c r="B11" s="9"/>
      <c r="C11" s="92"/>
      <c r="D11" s="93" t="s">
        <v>183</v>
      </c>
      <c r="E11" s="94"/>
      <c r="F11" s="19"/>
      <c r="G11" s="19"/>
      <c r="H11" s="19"/>
      <c r="I11" s="19"/>
      <c r="J11" s="19"/>
      <c r="K11" s="19"/>
      <c r="L11" s="19"/>
      <c r="M11" s="21"/>
      <c r="N11" s="13"/>
    </row>
    <row r="12" spans="2:14" ht="15.75" x14ac:dyDescent="0.25">
      <c r="B12" s="9"/>
      <c r="C12" s="92"/>
      <c r="D12" s="93" t="s">
        <v>84</v>
      </c>
      <c r="E12" s="94"/>
      <c r="F12" s="19"/>
      <c r="G12" s="19"/>
      <c r="H12" s="19"/>
      <c r="I12" s="19"/>
      <c r="J12" s="19"/>
      <c r="K12" s="19"/>
      <c r="L12" s="19"/>
      <c r="M12" s="21"/>
      <c r="N12" s="13"/>
    </row>
    <row r="13" spans="2:14" ht="15.75" x14ac:dyDescent="0.25">
      <c r="B13" s="9"/>
      <c r="C13" s="92"/>
      <c r="D13" s="93" t="s">
        <v>179</v>
      </c>
      <c r="E13" s="94"/>
      <c r="F13" s="19"/>
      <c r="G13" s="19"/>
      <c r="H13" s="19"/>
      <c r="I13" s="19"/>
      <c r="J13" s="19"/>
      <c r="K13" s="19"/>
      <c r="L13" s="19"/>
      <c r="M13" s="21"/>
      <c r="N13" s="13"/>
    </row>
    <row r="14" spans="2:14" ht="15.75" x14ac:dyDescent="0.25">
      <c r="B14" s="9"/>
      <c r="C14" s="92"/>
      <c r="D14" s="93" t="s">
        <v>184</v>
      </c>
      <c r="E14" s="94"/>
      <c r="F14" s="19"/>
      <c r="G14" s="19"/>
      <c r="H14" s="19"/>
      <c r="I14" s="19"/>
      <c r="J14" s="19"/>
      <c r="K14" s="19"/>
      <c r="L14" s="19"/>
      <c r="M14" s="21"/>
      <c r="N14" s="13"/>
    </row>
    <row r="15" spans="2:14" ht="15.75" x14ac:dyDescent="0.25">
      <c r="B15" s="9"/>
      <c r="C15" s="92"/>
      <c r="D15" s="93"/>
      <c r="E15" s="94"/>
      <c r="F15" s="19"/>
      <c r="G15" s="19"/>
      <c r="H15" s="19"/>
      <c r="I15" s="19"/>
      <c r="J15" s="19"/>
      <c r="K15" s="19"/>
      <c r="L15" s="19"/>
      <c r="M15" s="21"/>
      <c r="N15" s="13"/>
    </row>
    <row r="16" spans="2:14" ht="15.75" x14ac:dyDescent="0.25">
      <c r="B16" s="9"/>
      <c r="C16" s="92"/>
      <c r="D16" s="93" t="s">
        <v>180</v>
      </c>
      <c r="E16" s="94"/>
      <c r="F16" s="19"/>
      <c r="G16" s="19"/>
      <c r="H16" s="19"/>
      <c r="I16" s="19"/>
      <c r="J16" s="19"/>
      <c r="K16" s="19"/>
      <c r="L16" s="19"/>
      <c r="M16" s="21"/>
      <c r="N16" s="13"/>
    </row>
    <row r="17" spans="2:14" ht="15.75" x14ac:dyDescent="0.25">
      <c r="B17" s="9"/>
      <c r="C17" s="92"/>
      <c r="D17" s="93" t="s">
        <v>87</v>
      </c>
      <c r="E17" s="94"/>
      <c r="F17" s="19"/>
      <c r="G17" s="19"/>
      <c r="H17" s="19"/>
      <c r="I17" s="19"/>
      <c r="J17" s="19"/>
      <c r="K17" s="19"/>
      <c r="L17" s="19"/>
      <c r="M17" s="21"/>
      <c r="N17" s="13"/>
    </row>
    <row r="18" spans="2:14" ht="15.75" x14ac:dyDescent="0.25">
      <c r="B18" s="9"/>
      <c r="C18" s="92"/>
      <c r="D18" s="93" t="s">
        <v>182</v>
      </c>
      <c r="E18" s="94"/>
      <c r="F18" s="19"/>
      <c r="G18" s="19"/>
      <c r="H18" s="19"/>
      <c r="I18" s="19"/>
      <c r="J18" s="19"/>
      <c r="K18" s="19"/>
      <c r="L18" s="19"/>
      <c r="M18" s="21"/>
      <c r="N18" s="13"/>
    </row>
    <row r="19" spans="2:14" ht="15.75" x14ac:dyDescent="0.25">
      <c r="B19" s="9"/>
      <c r="C19" s="92"/>
      <c r="D19" s="93" t="s">
        <v>85</v>
      </c>
      <c r="E19" s="94"/>
      <c r="F19" s="19"/>
      <c r="G19" s="19"/>
      <c r="H19" s="19"/>
      <c r="I19" s="19"/>
      <c r="J19" s="19"/>
      <c r="K19" s="19"/>
      <c r="L19" s="19"/>
      <c r="M19" s="21"/>
      <c r="N19" s="13"/>
    </row>
    <row r="20" spans="2:14" ht="15.75" x14ac:dyDescent="0.25">
      <c r="B20" s="9"/>
      <c r="C20" s="92"/>
      <c r="D20" s="93" t="s">
        <v>181</v>
      </c>
      <c r="E20" s="94"/>
      <c r="F20" s="19"/>
      <c r="G20" s="19"/>
      <c r="H20" s="19"/>
      <c r="I20" s="19"/>
      <c r="J20" s="19"/>
      <c r="K20" s="19"/>
      <c r="L20" s="19"/>
      <c r="M20" s="21"/>
      <c r="N20" s="13"/>
    </row>
    <row r="21" spans="2:14" ht="15.75" x14ac:dyDescent="0.25">
      <c r="B21" s="9"/>
      <c r="C21" s="92"/>
      <c r="D21" s="93"/>
      <c r="E21" s="94"/>
      <c r="F21" s="19"/>
      <c r="G21" s="19"/>
      <c r="H21" s="19"/>
      <c r="I21" s="19"/>
      <c r="J21" s="19"/>
      <c r="K21" s="19"/>
      <c r="L21" s="19"/>
      <c r="M21" s="21"/>
      <c r="N21" s="13"/>
    </row>
    <row r="22" spans="2:14" ht="15.75" x14ac:dyDescent="0.25">
      <c r="B22" s="9"/>
      <c r="C22" s="92"/>
      <c r="D22" s="93" t="s">
        <v>118</v>
      </c>
      <c r="E22" s="94"/>
      <c r="F22" s="19"/>
      <c r="G22" s="19"/>
      <c r="H22" s="19"/>
      <c r="I22" s="19"/>
      <c r="J22" s="19"/>
      <c r="K22" s="19"/>
      <c r="L22" s="19"/>
      <c r="M22" s="21"/>
      <c r="N22" s="13"/>
    </row>
    <row r="23" spans="2:14" ht="15.75" x14ac:dyDescent="0.25">
      <c r="B23" s="9"/>
      <c r="C23" s="52"/>
      <c r="D23" s="98"/>
      <c r="E23" s="99"/>
      <c r="F23" s="25"/>
      <c r="G23" s="25"/>
      <c r="H23" s="25"/>
      <c r="I23" s="25"/>
      <c r="J23" s="25"/>
      <c r="K23" s="25"/>
      <c r="L23" s="25"/>
      <c r="M23" s="26"/>
      <c r="N23" s="13"/>
    </row>
    <row r="24" spans="2:14" ht="15.75" x14ac:dyDescent="0.25">
      <c r="B24" s="9"/>
      <c r="C24" s="59"/>
      <c r="D24" s="59"/>
      <c r="E24" s="60"/>
      <c r="F24" s="12"/>
      <c r="G24" s="12"/>
      <c r="H24" s="12"/>
      <c r="I24" s="12"/>
      <c r="J24" s="12"/>
      <c r="K24" s="12"/>
      <c r="L24" s="12"/>
      <c r="M24" s="12"/>
      <c r="N24" s="13"/>
    </row>
    <row r="25" spans="2:14" ht="18.75" x14ac:dyDescent="0.3">
      <c r="B25" s="9"/>
      <c r="C25" s="100" t="s">
        <v>170</v>
      </c>
      <c r="D25" s="88"/>
      <c r="E25" s="89"/>
      <c r="F25" s="16"/>
      <c r="G25" s="16"/>
      <c r="H25" s="16"/>
      <c r="I25" s="16"/>
      <c r="J25" s="16"/>
      <c r="K25" s="16"/>
      <c r="L25" s="16"/>
      <c r="M25" s="17"/>
      <c r="N25" s="13"/>
    </row>
    <row r="26" spans="2:14" ht="15.75" x14ac:dyDescent="0.25">
      <c r="B26" s="9"/>
      <c r="C26" s="92"/>
      <c r="D26" s="93" t="s">
        <v>185</v>
      </c>
      <c r="E26" s="94"/>
      <c r="F26" s="19"/>
      <c r="G26" s="19"/>
      <c r="H26" s="19"/>
      <c r="I26" s="19"/>
      <c r="J26" s="19"/>
      <c r="K26" s="19"/>
      <c r="L26" s="19"/>
      <c r="M26" s="21"/>
      <c r="N26" s="13"/>
    </row>
    <row r="27" spans="2:14" ht="15.75" x14ac:dyDescent="0.25">
      <c r="B27" s="9"/>
      <c r="C27" s="92"/>
      <c r="D27" s="93" t="s">
        <v>86</v>
      </c>
      <c r="E27" s="94"/>
      <c r="F27" s="19"/>
      <c r="G27" s="19"/>
      <c r="H27" s="19"/>
      <c r="I27" s="19"/>
      <c r="J27" s="19"/>
      <c r="K27" s="19"/>
      <c r="L27" s="19"/>
      <c r="M27" s="21"/>
      <c r="N27" s="13"/>
    </row>
    <row r="28" spans="2:14" ht="15.75" x14ac:dyDescent="0.25">
      <c r="B28" s="9"/>
      <c r="C28" s="92"/>
      <c r="D28" s="93" t="s">
        <v>167</v>
      </c>
      <c r="E28" s="94"/>
      <c r="F28" s="19"/>
      <c r="G28" s="19"/>
      <c r="H28" s="19"/>
      <c r="I28" s="19"/>
      <c r="J28" s="19"/>
      <c r="K28" s="19"/>
      <c r="L28" s="19"/>
      <c r="M28" s="21"/>
      <c r="N28" s="13"/>
    </row>
    <row r="29" spans="2:14" ht="15.75" x14ac:dyDescent="0.25">
      <c r="B29" s="9"/>
      <c r="C29" s="92"/>
      <c r="D29" s="93" t="s">
        <v>190</v>
      </c>
      <c r="E29" s="94"/>
      <c r="F29" s="19"/>
      <c r="G29" s="19"/>
      <c r="H29" s="19"/>
      <c r="I29" s="19"/>
      <c r="J29" s="19"/>
      <c r="K29" s="19"/>
      <c r="L29" s="19"/>
      <c r="M29" s="21"/>
      <c r="N29" s="13"/>
    </row>
    <row r="30" spans="2:14" ht="15.75" x14ac:dyDescent="0.25">
      <c r="B30" s="9"/>
      <c r="C30" s="92"/>
      <c r="D30" s="93" t="s">
        <v>168</v>
      </c>
      <c r="E30" s="94"/>
      <c r="F30" s="19"/>
      <c r="G30" s="19"/>
      <c r="H30" s="19"/>
      <c r="I30" s="19"/>
      <c r="J30" s="19"/>
      <c r="K30" s="19"/>
      <c r="L30" s="19"/>
      <c r="M30" s="21"/>
      <c r="N30" s="13"/>
    </row>
    <row r="31" spans="2:14" ht="15.75" x14ac:dyDescent="0.25">
      <c r="B31" s="9"/>
      <c r="C31" s="101"/>
      <c r="D31" s="98" t="s">
        <v>117</v>
      </c>
      <c r="E31" s="99"/>
      <c r="F31" s="25"/>
      <c r="G31" s="25"/>
      <c r="H31" s="25"/>
      <c r="I31" s="25"/>
      <c r="J31" s="25"/>
      <c r="K31" s="25"/>
      <c r="L31" s="25"/>
      <c r="M31" s="26"/>
      <c r="N31" s="13"/>
    </row>
    <row r="32" spans="2:14" ht="15.75" x14ac:dyDescent="0.25">
      <c r="B32" s="9"/>
      <c r="C32" s="59"/>
      <c r="D32" s="59"/>
      <c r="E32" s="60"/>
      <c r="F32" s="12"/>
      <c r="G32" s="12"/>
      <c r="H32" s="12"/>
      <c r="I32" s="12"/>
      <c r="J32" s="12"/>
      <c r="K32" s="12"/>
      <c r="L32" s="12"/>
      <c r="M32" s="12"/>
      <c r="N32" s="13"/>
    </row>
    <row r="33" spans="2:14" ht="18.75" x14ac:dyDescent="0.3">
      <c r="B33" s="9"/>
      <c r="C33" s="100" t="s">
        <v>102</v>
      </c>
      <c r="D33" s="88"/>
      <c r="E33" s="89"/>
      <c r="F33" s="16"/>
      <c r="G33" s="16"/>
      <c r="H33" s="16"/>
      <c r="I33" s="16"/>
      <c r="J33" s="16"/>
      <c r="K33" s="16"/>
      <c r="L33" s="16"/>
      <c r="M33" s="17"/>
      <c r="N33" s="13"/>
    </row>
    <row r="34" spans="2:14" ht="15.75" x14ac:dyDescent="0.25">
      <c r="B34" s="9"/>
      <c r="C34" s="92"/>
      <c r="D34" s="93" t="s">
        <v>169</v>
      </c>
      <c r="E34" s="94"/>
      <c r="F34" s="19"/>
      <c r="G34" s="19"/>
      <c r="H34" s="19"/>
      <c r="I34" s="19"/>
      <c r="J34" s="19"/>
      <c r="K34" s="19"/>
      <c r="L34" s="19"/>
      <c r="M34" s="21"/>
      <c r="N34" s="13"/>
    </row>
    <row r="35" spans="2:14" ht="15.75" x14ac:dyDescent="0.25">
      <c r="B35" s="9"/>
      <c r="C35" s="92"/>
      <c r="D35" s="93" t="s">
        <v>88</v>
      </c>
      <c r="E35" s="94"/>
      <c r="F35" s="19"/>
      <c r="G35" s="19"/>
      <c r="H35" s="19"/>
      <c r="I35" s="19"/>
      <c r="J35" s="19"/>
      <c r="K35" s="19"/>
      <c r="L35" s="19"/>
      <c r="M35" s="21"/>
      <c r="N35" s="13"/>
    </row>
    <row r="36" spans="2:14" ht="15.75" x14ac:dyDescent="0.25">
      <c r="B36" s="9"/>
      <c r="C36" s="92"/>
      <c r="D36" s="93" t="s">
        <v>89</v>
      </c>
      <c r="E36" s="94"/>
      <c r="F36" s="19"/>
      <c r="G36" s="19"/>
      <c r="H36" s="19"/>
      <c r="I36" s="19"/>
      <c r="J36" s="19"/>
      <c r="K36" s="19"/>
      <c r="L36" s="19"/>
      <c r="M36" s="21"/>
      <c r="N36" s="13"/>
    </row>
    <row r="37" spans="2:14" ht="15.75" x14ac:dyDescent="0.25">
      <c r="B37" s="9"/>
      <c r="C37" s="92"/>
      <c r="D37" s="93" t="s">
        <v>90</v>
      </c>
      <c r="E37" s="94"/>
      <c r="F37" s="19"/>
      <c r="G37" s="19"/>
      <c r="H37" s="19"/>
      <c r="I37" s="19"/>
      <c r="J37" s="19"/>
      <c r="K37" s="19"/>
      <c r="L37" s="19"/>
      <c r="M37" s="21"/>
      <c r="N37" s="13"/>
    </row>
    <row r="38" spans="2:14" ht="15.75" x14ac:dyDescent="0.25">
      <c r="B38" s="9"/>
      <c r="C38" s="92"/>
      <c r="D38" s="93" t="s">
        <v>91</v>
      </c>
      <c r="E38" s="94"/>
      <c r="F38" s="19"/>
      <c r="G38" s="19"/>
      <c r="H38" s="19"/>
      <c r="I38" s="19"/>
      <c r="J38" s="19"/>
      <c r="K38" s="19"/>
      <c r="L38" s="19"/>
      <c r="M38" s="21"/>
      <c r="N38" s="13"/>
    </row>
    <row r="39" spans="2:14" ht="15.75" x14ac:dyDescent="0.25">
      <c r="B39" s="9"/>
      <c r="C39" s="92"/>
      <c r="D39" s="93" t="s">
        <v>190</v>
      </c>
      <c r="E39" s="94"/>
      <c r="F39" s="19"/>
      <c r="G39" s="19"/>
      <c r="H39" s="19"/>
      <c r="I39" s="19"/>
      <c r="J39" s="19"/>
      <c r="K39" s="19"/>
      <c r="L39" s="19"/>
      <c r="M39" s="21"/>
      <c r="N39" s="13"/>
    </row>
    <row r="40" spans="2:14" ht="15.75" x14ac:dyDescent="0.25">
      <c r="B40" s="9"/>
      <c r="C40" s="101"/>
      <c r="D40" s="98"/>
      <c r="E40" s="99"/>
      <c r="F40" s="25"/>
      <c r="G40" s="25"/>
      <c r="H40" s="25"/>
      <c r="I40" s="25"/>
      <c r="J40" s="25"/>
      <c r="K40" s="25"/>
      <c r="L40" s="25"/>
      <c r="M40" s="26"/>
      <c r="N40" s="13"/>
    </row>
    <row r="41" spans="2:14" x14ac:dyDescent="0.25">
      <c r="B41" s="9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3"/>
    </row>
    <row r="42" spans="2:14" ht="18.75" x14ac:dyDescent="0.3">
      <c r="B42" s="9"/>
      <c r="C42" s="100" t="s">
        <v>95</v>
      </c>
      <c r="D42" s="88"/>
      <c r="E42" s="89"/>
      <c r="F42" s="16"/>
      <c r="G42" s="16"/>
      <c r="H42" s="16"/>
      <c r="I42" s="16"/>
      <c r="J42" s="16"/>
      <c r="K42" s="16"/>
      <c r="L42" s="16"/>
      <c r="M42" s="17"/>
      <c r="N42" s="13"/>
    </row>
    <row r="43" spans="2:14" ht="15.75" x14ac:dyDescent="0.25">
      <c r="B43" s="9"/>
      <c r="C43" s="92"/>
      <c r="D43" s="93" t="s">
        <v>96</v>
      </c>
      <c r="E43" s="94"/>
      <c r="F43" s="19"/>
      <c r="G43" s="19"/>
      <c r="H43" s="19"/>
      <c r="I43" s="19"/>
      <c r="J43" s="19"/>
      <c r="K43" s="19"/>
      <c r="L43" s="19"/>
      <c r="M43" s="21"/>
      <c r="N43" s="13"/>
    </row>
    <row r="44" spans="2:14" ht="15.75" x14ac:dyDescent="0.25">
      <c r="B44" s="9"/>
      <c r="C44" s="92"/>
      <c r="D44" s="93" t="s">
        <v>186</v>
      </c>
      <c r="E44" s="94"/>
      <c r="F44" s="19"/>
      <c r="G44" s="19"/>
      <c r="H44" s="19"/>
      <c r="I44" s="19"/>
      <c r="J44" s="19"/>
      <c r="K44" s="19"/>
      <c r="L44" s="19"/>
      <c r="M44" s="21"/>
      <c r="N44" s="13"/>
    </row>
    <row r="45" spans="2:14" ht="15.75" x14ac:dyDescent="0.25">
      <c r="B45" s="9"/>
      <c r="C45" s="92"/>
      <c r="D45" s="93" t="s">
        <v>97</v>
      </c>
      <c r="E45" s="94"/>
      <c r="F45" s="19"/>
      <c r="G45" s="19"/>
      <c r="H45" s="19"/>
      <c r="I45" s="19"/>
      <c r="J45" s="19"/>
      <c r="K45" s="19"/>
      <c r="L45" s="19"/>
      <c r="M45" s="21"/>
      <c r="N45" s="13"/>
    </row>
    <row r="46" spans="2:14" ht="15.75" x14ac:dyDescent="0.25">
      <c r="B46" s="9"/>
      <c r="C46" s="92"/>
      <c r="D46" s="93" t="s">
        <v>187</v>
      </c>
      <c r="E46" s="94"/>
      <c r="F46" s="19"/>
      <c r="G46" s="19"/>
      <c r="H46" s="19"/>
      <c r="I46" s="19"/>
      <c r="J46" s="19"/>
      <c r="K46" s="19"/>
      <c r="L46" s="19"/>
      <c r="M46" s="21"/>
      <c r="N46" s="13"/>
    </row>
    <row r="47" spans="2:14" ht="15.75" x14ac:dyDescent="0.25">
      <c r="B47" s="9"/>
      <c r="C47" s="92"/>
      <c r="D47" s="93" t="s">
        <v>178</v>
      </c>
      <c r="E47" s="94"/>
      <c r="F47" s="19"/>
      <c r="G47" s="19"/>
      <c r="H47" s="19"/>
      <c r="I47" s="19"/>
      <c r="J47" s="19"/>
      <c r="K47" s="19"/>
      <c r="L47" s="19"/>
      <c r="M47" s="21"/>
      <c r="N47" s="13"/>
    </row>
    <row r="48" spans="2:14" ht="15.75" x14ac:dyDescent="0.25">
      <c r="B48" s="9"/>
      <c r="C48" s="92"/>
      <c r="D48" s="93" t="s">
        <v>188</v>
      </c>
      <c r="E48" s="94"/>
      <c r="F48" s="19"/>
      <c r="G48" s="19"/>
      <c r="H48" s="19"/>
      <c r="I48" s="19"/>
      <c r="J48" s="19"/>
      <c r="K48" s="19"/>
      <c r="L48" s="19"/>
      <c r="M48" s="21"/>
      <c r="N48" s="13"/>
    </row>
    <row r="49" spans="2:14" ht="15.75" x14ac:dyDescent="0.25">
      <c r="B49" s="9"/>
      <c r="C49" s="92"/>
      <c r="D49" s="93" t="s">
        <v>98</v>
      </c>
      <c r="E49" s="94"/>
      <c r="F49" s="19"/>
      <c r="G49" s="19"/>
      <c r="H49" s="19"/>
      <c r="I49" s="19"/>
      <c r="J49" s="19"/>
      <c r="K49" s="19"/>
      <c r="L49" s="19"/>
      <c r="M49" s="21"/>
      <c r="N49" s="13"/>
    </row>
    <row r="50" spans="2:14" ht="15.75" x14ac:dyDescent="0.25">
      <c r="B50" s="9"/>
      <c r="C50" s="92"/>
      <c r="D50" s="93" t="s">
        <v>119</v>
      </c>
      <c r="E50" s="94"/>
      <c r="F50" s="19"/>
      <c r="G50" s="19"/>
      <c r="H50" s="19"/>
      <c r="I50" s="19"/>
      <c r="J50" s="19"/>
      <c r="K50" s="19"/>
      <c r="L50" s="19"/>
      <c r="M50" s="21"/>
      <c r="N50" s="13"/>
    </row>
    <row r="51" spans="2:14" ht="15.75" x14ac:dyDescent="0.25">
      <c r="B51" s="9"/>
      <c r="C51" s="101"/>
      <c r="D51" s="98" t="s">
        <v>189</v>
      </c>
      <c r="E51" s="99"/>
      <c r="F51" s="25"/>
      <c r="G51" s="25"/>
      <c r="H51" s="25"/>
      <c r="I51" s="25"/>
      <c r="J51" s="25"/>
      <c r="K51" s="25"/>
      <c r="L51" s="25"/>
      <c r="M51" s="26"/>
      <c r="N51" s="13"/>
    </row>
    <row r="52" spans="2:14" ht="15.75" x14ac:dyDescent="0.25">
      <c r="B52" s="9"/>
      <c r="C52" s="59"/>
      <c r="D52" s="59"/>
      <c r="E52" s="60"/>
      <c r="F52" s="12"/>
      <c r="G52" s="12"/>
      <c r="H52" s="12"/>
      <c r="I52" s="12"/>
      <c r="J52" s="12"/>
      <c r="K52" s="12"/>
      <c r="L52" s="12"/>
      <c r="M52" s="12"/>
      <c r="N52" s="13"/>
    </row>
    <row r="53" spans="2:14" ht="16.5" thickBot="1" x14ac:dyDescent="0.3">
      <c r="B53" s="55"/>
      <c r="C53" s="80"/>
      <c r="D53" s="80"/>
      <c r="E53" s="81"/>
      <c r="F53" s="56"/>
      <c r="G53" s="56"/>
      <c r="H53" s="56"/>
      <c r="I53" s="56"/>
      <c r="J53" s="56"/>
      <c r="K53" s="56"/>
      <c r="L53" s="56"/>
      <c r="M53" s="56"/>
      <c r="N53" s="57"/>
    </row>
    <row r="54" spans="2:14" ht="15.75" x14ac:dyDescent="0.25">
      <c r="C54" s="61"/>
      <c r="D54" s="61"/>
      <c r="E54" s="61"/>
    </row>
    <row r="55" spans="2:14" ht="15.75" x14ac:dyDescent="0.25">
      <c r="C55" s="61"/>
      <c r="D55" s="61"/>
      <c r="E55" s="61"/>
    </row>
    <row r="56" spans="2:14" ht="15.75" x14ac:dyDescent="0.25">
      <c r="C56" s="61"/>
      <c r="D56" s="61"/>
      <c r="E56" s="61"/>
    </row>
    <row r="57" spans="2:14" ht="15.75" x14ac:dyDescent="0.25">
      <c r="C57" s="61"/>
      <c r="D57" s="61"/>
      <c r="E57" s="61"/>
    </row>
    <row r="58" spans="2:14" ht="15.75" x14ac:dyDescent="0.25">
      <c r="C58" s="61"/>
      <c r="D58" s="61"/>
      <c r="E58" s="61"/>
    </row>
    <row r="59" spans="2:14" ht="15.75" x14ac:dyDescent="0.25">
      <c r="C59" s="61"/>
      <c r="D59" s="61"/>
      <c r="E59" s="61"/>
    </row>
    <row r="60" spans="2:14" ht="15.75" x14ac:dyDescent="0.25">
      <c r="C60" s="61"/>
      <c r="D60" s="61"/>
      <c r="E60" s="61"/>
    </row>
    <row r="61" spans="2:14" ht="15.75" x14ac:dyDescent="0.25">
      <c r="C61" s="61"/>
      <c r="D61" s="61"/>
      <c r="E61" s="61"/>
    </row>
    <row r="62" spans="2:14" ht="15.75" x14ac:dyDescent="0.25">
      <c r="C62" s="61"/>
      <c r="D62" s="61"/>
      <c r="E62" s="61"/>
    </row>
    <row r="63" spans="2:14" ht="15.75" x14ac:dyDescent="0.25">
      <c r="C63" s="61"/>
      <c r="D63" s="61"/>
      <c r="E63" s="61"/>
    </row>
    <row r="64" spans="2:14" ht="15.75" x14ac:dyDescent="0.25">
      <c r="C64" s="61"/>
      <c r="D64" s="61"/>
      <c r="E64" s="61"/>
    </row>
    <row r="65" spans="3:5" ht="15.75" x14ac:dyDescent="0.25">
      <c r="C65" s="61"/>
      <c r="D65" s="61"/>
      <c r="E65" s="61"/>
    </row>
    <row r="66" spans="3:5" ht="15.75" x14ac:dyDescent="0.25">
      <c r="C66" s="61"/>
      <c r="D66" s="61"/>
      <c r="E66" s="61"/>
    </row>
    <row r="67" spans="3:5" ht="15.75" x14ac:dyDescent="0.25">
      <c r="C67" s="61"/>
      <c r="D67" s="61"/>
      <c r="E67" s="61"/>
    </row>
    <row r="68" spans="3:5" ht="15.75" x14ac:dyDescent="0.25">
      <c r="C68" s="61"/>
      <c r="D68" s="61"/>
      <c r="E68" s="61"/>
    </row>
    <row r="69" spans="3:5" ht="15.75" x14ac:dyDescent="0.25">
      <c r="C69" s="61"/>
      <c r="D69" s="61"/>
      <c r="E69" s="61"/>
    </row>
    <row r="70" spans="3:5" ht="15.75" x14ac:dyDescent="0.25">
      <c r="C70" s="61"/>
      <c r="D70" s="61"/>
      <c r="E70" s="61"/>
    </row>
    <row r="71" spans="3:5" ht="15.75" x14ac:dyDescent="0.25">
      <c r="C71" s="61"/>
      <c r="D71" s="61"/>
      <c r="E71" s="61"/>
    </row>
    <row r="72" spans="3:5" ht="15.75" x14ac:dyDescent="0.25">
      <c r="C72" s="61"/>
      <c r="D72" s="61"/>
      <c r="E72" s="61"/>
    </row>
    <row r="73" spans="3:5" ht="15.75" x14ac:dyDescent="0.25">
      <c r="C73" s="61"/>
      <c r="D73" s="61"/>
      <c r="E73" s="61"/>
    </row>
    <row r="74" spans="3:5" ht="15.75" x14ac:dyDescent="0.25">
      <c r="C74" s="61"/>
      <c r="D74" s="61"/>
      <c r="E74" s="61"/>
    </row>
    <row r="75" spans="3:5" ht="15.75" x14ac:dyDescent="0.25">
      <c r="C75" s="61"/>
      <c r="D75" s="61"/>
      <c r="E75" s="61"/>
    </row>
    <row r="76" spans="3:5" ht="15.75" x14ac:dyDescent="0.25">
      <c r="C76" s="61"/>
      <c r="D76" s="61"/>
      <c r="E76" s="61"/>
    </row>
    <row r="77" spans="3:5" ht="15.75" x14ac:dyDescent="0.25">
      <c r="C77" s="61"/>
      <c r="D77" s="61"/>
      <c r="E77" s="61"/>
    </row>
    <row r="78" spans="3:5" ht="15.75" x14ac:dyDescent="0.25">
      <c r="C78" s="61"/>
      <c r="D78" s="61"/>
      <c r="E78" s="61"/>
    </row>
    <row r="79" spans="3:5" ht="15.75" x14ac:dyDescent="0.25">
      <c r="C79" s="61"/>
      <c r="D79" s="61"/>
      <c r="E79" s="61"/>
    </row>
    <row r="80" spans="3:5" ht="15.75" x14ac:dyDescent="0.25">
      <c r="C80" s="61"/>
      <c r="D80" s="61"/>
      <c r="E80" s="61"/>
    </row>
    <row r="81" spans="3:5" ht="15.75" x14ac:dyDescent="0.25">
      <c r="C81" s="61"/>
      <c r="D81" s="61"/>
      <c r="E81" s="61"/>
    </row>
    <row r="82" spans="3:5" ht="15.75" x14ac:dyDescent="0.25">
      <c r="C82" s="61"/>
      <c r="D82" s="61"/>
      <c r="E82" s="61"/>
    </row>
    <row r="83" spans="3:5" ht="15.75" x14ac:dyDescent="0.25">
      <c r="C83" s="61"/>
      <c r="D83" s="61"/>
      <c r="E83" s="61"/>
    </row>
    <row r="84" spans="3:5" ht="15.75" x14ac:dyDescent="0.25">
      <c r="C84" s="61"/>
      <c r="D84" s="61"/>
      <c r="E84" s="61"/>
    </row>
  </sheetData>
  <sheetProtection sheet="1" objects="1" scenarios="1"/>
  <pageMargins left="0.7" right="0.7" top="0.75" bottom="0.75" header="0.3" footer="0.3"/>
  <pageSetup paperSize="9" scale="55" orientation="portrait" r:id="rId1"/>
  <headerFooter>
    <oddFooter>&amp;Cwww.landwise.org.nz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zoomScale="75" zoomScaleNormal="75" workbookViewId="0">
      <selection activeCell="G20" sqref="G20"/>
    </sheetView>
  </sheetViews>
  <sheetFormatPr defaultRowHeight="15" x14ac:dyDescent="0.25"/>
  <cols>
    <col min="1" max="1" width="1" customWidth="1"/>
    <col min="2" max="2" width="2.85546875" customWidth="1"/>
    <col min="3" max="3" width="3" customWidth="1"/>
    <col min="4" max="4" width="19.140625" customWidth="1"/>
    <col min="5" max="6" width="13.5703125" customWidth="1"/>
    <col min="7" max="7" width="15.7109375" customWidth="1"/>
    <col min="8" max="8" width="13.5703125" customWidth="1"/>
    <col min="9" max="9" width="11.5703125" customWidth="1"/>
    <col min="10" max="10" width="13.7109375" customWidth="1"/>
    <col min="11" max="11" width="12.85546875" customWidth="1"/>
    <col min="12" max="12" width="13.7109375" customWidth="1"/>
    <col min="13" max="13" width="5.5703125" customWidth="1"/>
    <col min="14" max="14" width="7.28515625" customWidth="1"/>
    <col min="15" max="15" width="12" customWidth="1"/>
    <col min="16" max="16" width="11.28515625" customWidth="1"/>
    <col min="17" max="17" width="16.85546875" customWidth="1"/>
    <col min="19" max="19" width="12.42578125" customWidth="1"/>
    <col min="20" max="20" width="5.85546875" customWidth="1"/>
    <col min="21" max="21" width="4.7109375" customWidth="1"/>
  </cols>
  <sheetData>
    <row r="1" spans="1:21" ht="6" customHeight="1" thickBo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x14ac:dyDescent="0.25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36" x14ac:dyDescent="0.55000000000000004">
      <c r="A3" s="5"/>
      <c r="B3" s="9"/>
      <c r="C3" s="10"/>
      <c r="D3" s="10"/>
      <c r="E3" s="14"/>
      <c r="F3" s="14"/>
      <c r="G3" s="12"/>
      <c r="H3" s="10"/>
      <c r="I3" s="11"/>
      <c r="J3" s="12"/>
      <c r="K3" s="85" t="s">
        <v>26</v>
      </c>
      <c r="L3" s="12"/>
      <c r="M3" s="12"/>
      <c r="N3" s="12"/>
      <c r="O3" s="12"/>
      <c r="P3" s="12"/>
      <c r="Q3" s="12"/>
      <c r="R3" s="12"/>
      <c r="S3" s="12"/>
      <c r="T3" s="12"/>
      <c r="U3" s="13"/>
    </row>
    <row r="4" spans="1:21" ht="31.5" x14ac:dyDescent="0.5">
      <c r="A4" s="5"/>
      <c r="B4" s="9"/>
      <c r="C4" s="10"/>
      <c r="D4" s="10"/>
      <c r="E4" s="14"/>
      <c r="F4" s="14"/>
      <c r="G4" s="12"/>
      <c r="H4" s="10"/>
      <c r="I4" s="14"/>
      <c r="J4" s="144"/>
      <c r="K4" s="165" t="s">
        <v>120</v>
      </c>
      <c r="L4" s="166"/>
      <c r="M4" s="12"/>
      <c r="N4" s="12"/>
      <c r="O4" s="12"/>
      <c r="P4" s="12"/>
      <c r="Q4" s="12"/>
      <c r="R4" s="12"/>
      <c r="S4" s="12"/>
      <c r="T4" s="12"/>
      <c r="U4" s="13"/>
    </row>
    <row r="5" spans="1:21" ht="11.25" customHeight="1" x14ac:dyDescent="0.35">
      <c r="A5" s="5"/>
      <c r="B5" s="9"/>
      <c r="C5" s="10"/>
      <c r="D5" s="10"/>
      <c r="E5" s="14"/>
      <c r="F5" s="14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</row>
    <row r="6" spans="1:21" ht="27" customHeight="1" x14ac:dyDescent="0.35">
      <c r="A6" s="62"/>
      <c r="B6" s="63"/>
      <c r="C6" s="10"/>
      <c r="D6" s="64" t="s">
        <v>99</v>
      </c>
      <c r="E6" s="65"/>
      <c r="F6" s="264" t="s">
        <v>73</v>
      </c>
      <c r="G6" s="102"/>
      <c r="H6" s="66"/>
      <c r="I6" s="66"/>
      <c r="J6" s="66"/>
      <c r="K6" s="66"/>
      <c r="L6" s="65"/>
      <c r="M6" s="65"/>
      <c r="N6" s="65"/>
      <c r="O6" s="65"/>
      <c r="P6" s="65"/>
      <c r="Q6" s="65"/>
      <c r="R6" s="65"/>
      <c r="S6" s="65"/>
      <c r="T6" s="67"/>
      <c r="U6" s="68"/>
    </row>
    <row r="7" spans="1:21" ht="20.25" customHeight="1" x14ac:dyDescent="0.35">
      <c r="A7" s="5"/>
      <c r="B7" s="9"/>
      <c r="C7" s="10"/>
      <c r="D7" s="22"/>
      <c r="E7" s="103" t="s">
        <v>159</v>
      </c>
      <c r="F7" s="163" t="s">
        <v>176</v>
      </c>
      <c r="G7" s="162"/>
      <c r="H7" s="19"/>
      <c r="I7" s="18"/>
      <c r="J7" s="23" t="s">
        <v>148</v>
      </c>
      <c r="K7" s="4">
        <v>1.5</v>
      </c>
      <c r="L7" s="20"/>
      <c r="M7" s="20"/>
      <c r="N7" s="19"/>
      <c r="O7" s="19"/>
      <c r="P7" s="19"/>
      <c r="Q7" s="20"/>
      <c r="R7" s="20"/>
      <c r="S7" s="20"/>
      <c r="T7" s="21"/>
      <c r="U7" s="13"/>
    </row>
    <row r="8" spans="1:21" ht="17.25" customHeight="1" x14ac:dyDescent="0.35">
      <c r="A8" s="5"/>
      <c r="B8" s="9"/>
      <c r="C8" s="10"/>
      <c r="D8" s="22"/>
      <c r="E8" s="104" t="s">
        <v>160</v>
      </c>
      <c r="F8" s="163" t="s">
        <v>177</v>
      </c>
      <c r="G8" s="162"/>
      <c r="H8" s="19"/>
      <c r="I8" s="18"/>
      <c r="J8" s="23" t="s">
        <v>149</v>
      </c>
      <c r="K8" s="4">
        <v>2.6514600000000002</v>
      </c>
      <c r="L8" s="20"/>
      <c r="M8" s="20"/>
      <c r="N8" s="19"/>
      <c r="O8" s="19"/>
      <c r="P8" s="19"/>
      <c r="Q8" s="20"/>
      <c r="R8" s="20"/>
      <c r="S8" s="20"/>
      <c r="T8" s="21"/>
      <c r="U8" s="13"/>
    </row>
    <row r="9" spans="1:21" ht="17.25" customHeight="1" x14ac:dyDescent="0.35">
      <c r="A9" s="5"/>
      <c r="B9" s="9"/>
      <c r="C9" s="10"/>
      <c r="D9" s="22"/>
      <c r="E9" s="22" t="s">
        <v>152</v>
      </c>
      <c r="F9" s="164">
        <v>70</v>
      </c>
      <c r="G9" s="162"/>
      <c r="H9" s="19"/>
      <c r="I9" s="18"/>
      <c r="J9" s="23" t="s">
        <v>150</v>
      </c>
      <c r="K9" s="83">
        <v>25</v>
      </c>
      <c r="L9" s="20"/>
      <c r="M9" s="20"/>
      <c r="N9" s="19"/>
      <c r="O9" s="19"/>
      <c r="P9" s="19"/>
      <c r="Q9" s="20"/>
      <c r="R9" s="20"/>
      <c r="S9" s="20"/>
      <c r="T9" s="21"/>
      <c r="U9" s="13"/>
    </row>
    <row r="10" spans="1:21" ht="19.5" customHeight="1" x14ac:dyDescent="0.35">
      <c r="A10" s="5"/>
      <c r="B10" s="9"/>
      <c r="C10" s="10"/>
      <c r="D10" s="22"/>
      <c r="E10" s="20"/>
      <c r="F10" s="20"/>
      <c r="G10" s="20"/>
      <c r="H10" s="19"/>
      <c r="I10" s="18"/>
      <c r="J10" s="23" t="s">
        <v>151</v>
      </c>
      <c r="K10" s="83">
        <v>23</v>
      </c>
      <c r="L10" s="20"/>
      <c r="M10" s="20"/>
      <c r="N10" s="19"/>
      <c r="O10" s="19"/>
      <c r="P10" s="19"/>
      <c r="Q10" s="20"/>
      <c r="R10" s="20"/>
      <c r="S10" s="20"/>
      <c r="T10" s="21"/>
      <c r="U10" s="13"/>
    </row>
    <row r="11" spans="1:21" ht="23.25" x14ac:dyDescent="0.35">
      <c r="A11" s="5"/>
      <c r="B11" s="9"/>
      <c r="C11" s="10"/>
      <c r="D11" s="82" t="s">
        <v>121</v>
      </c>
      <c r="E11" s="39"/>
      <c r="F11" s="39"/>
      <c r="G11" s="3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20"/>
      <c r="T11" s="21"/>
      <c r="U11" s="13"/>
    </row>
    <row r="12" spans="1:21" ht="23.25" x14ac:dyDescent="0.35">
      <c r="A12" s="5"/>
      <c r="B12" s="9"/>
      <c r="C12" s="10"/>
      <c r="D12" s="28"/>
      <c r="E12" s="29" t="s">
        <v>9</v>
      </c>
      <c r="F12" s="30"/>
      <c r="G12" s="30"/>
      <c r="H12" s="31"/>
      <c r="I12" s="32"/>
      <c r="J12" s="29" t="s">
        <v>1</v>
      </c>
      <c r="K12" s="30"/>
      <c r="L12" s="30"/>
      <c r="M12" s="49"/>
      <c r="N12" s="19"/>
      <c r="O12" s="29" t="s">
        <v>2</v>
      </c>
      <c r="P12" s="30"/>
      <c r="Q12" s="30"/>
      <c r="R12" s="49"/>
      <c r="S12" s="20"/>
      <c r="T12" s="21"/>
      <c r="U12" s="13"/>
    </row>
    <row r="13" spans="1:21" ht="23.25" x14ac:dyDescent="0.35">
      <c r="A13" s="5"/>
      <c r="B13" s="9"/>
      <c r="C13" s="10"/>
      <c r="D13" s="28"/>
      <c r="E13" s="70" t="s">
        <v>116</v>
      </c>
      <c r="F13" s="160" t="s">
        <v>0</v>
      </c>
      <c r="G13" s="84"/>
      <c r="H13" s="35"/>
      <c r="I13" s="19"/>
      <c r="J13" s="70" t="s">
        <v>116</v>
      </c>
      <c r="K13" s="160" t="s">
        <v>174</v>
      </c>
      <c r="L13" s="84"/>
      <c r="M13" s="35"/>
      <c r="N13" s="19"/>
      <c r="O13" s="70" t="s">
        <v>116</v>
      </c>
      <c r="P13" s="160" t="s">
        <v>175</v>
      </c>
      <c r="Q13" s="84"/>
      <c r="R13" s="35"/>
      <c r="S13" s="20"/>
      <c r="T13" s="21"/>
      <c r="U13" s="13"/>
    </row>
    <row r="14" spans="1:21" ht="23.25" x14ac:dyDescent="0.35">
      <c r="A14" s="5"/>
      <c r="B14" s="9"/>
      <c r="C14" s="10"/>
      <c r="D14" s="28"/>
      <c r="E14" s="70" t="s">
        <v>158</v>
      </c>
      <c r="F14" s="161">
        <v>5</v>
      </c>
      <c r="G14" s="34"/>
      <c r="H14" s="35"/>
      <c r="I14" s="19"/>
      <c r="J14" s="70" t="s">
        <v>158</v>
      </c>
      <c r="K14" s="161">
        <v>5</v>
      </c>
      <c r="L14" s="34"/>
      <c r="M14" s="35"/>
      <c r="N14" s="19"/>
      <c r="O14" s="70" t="s">
        <v>158</v>
      </c>
      <c r="P14" s="161">
        <v>5</v>
      </c>
      <c r="Q14" s="34"/>
      <c r="R14" s="35"/>
      <c r="S14" s="20"/>
      <c r="T14" s="21"/>
      <c r="U14" s="13"/>
    </row>
    <row r="15" spans="1:21" ht="12" customHeight="1" x14ac:dyDescent="0.35">
      <c r="A15" s="5"/>
      <c r="B15" s="9"/>
      <c r="C15" s="10"/>
      <c r="D15" s="28"/>
      <c r="E15" s="42"/>
      <c r="F15" s="43"/>
      <c r="G15" s="43"/>
      <c r="H15" s="44"/>
      <c r="I15" s="19"/>
      <c r="J15" s="42"/>
      <c r="K15" s="43"/>
      <c r="L15" s="43"/>
      <c r="M15" s="44"/>
      <c r="N15" s="19"/>
      <c r="O15" s="42"/>
      <c r="P15" s="43"/>
      <c r="Q15" s="43"/>
      <c r="R15" s="44"/>
      <c r="S15" s="20"/>
      <c r="T15" s="21"/>
      <c r="U15" s="13"/>
    </row>
    <row r="16" spans="1:21" ht="11.25" customHeight="1" x14ac:dyDescent="0.35">
      <c r="A16" s="5"/>
      <c r="B16" s="9"/>
      <c r="C16" s="10"/>
      <c r="D16" s="52"/>
      <c r="E16" s="25"/>
      <c r="F16" s="25"/>
      <c r="G16" s="25"/>
      <c r="H16" s="25"/>
      <c r="I16" s="25"/>
      <c r="J16" s="25"/>
      <c r="K16" s="53"/>
      <c r="L16" s="53"/>
      <c r="M16" s="25"/>
      <c r="N16" s="25"/>
      <c r="O16" s="53"/>
      <c r="P16" s="53"/>
      <c r="Q16" s="53"/>
      <c r="R16" s="53"/>
      <c r="S16" s="53"/>
      <c r="T16" s="54"/>
      <c r="U16" s="13"/>
    </row>
    <row r="17" spans="1:21" x14ac:dyDescent="0.25">
      <c r="A17" s="5"/>
      <c r="B17" s="9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</row>
    <row r="18" spans="1:21" ht="21" x14ac:dyDescent="0.35">
      <c r="A18" s="5"/>
      <c r="B18" s="9"/>
      <c r="C18" s="12"/>
      <c r="D18" s="133"/>
      <c r="E18" s="134"/>
      <c r="F18" s="134"/>
      <c r="G18" s="134"/>
      <c r="H18" s="135" t="s">
        <v>71</v>
      </c>
      <c r="I18" s="134"/>
      <c r="J18" s="134"/>
      <c r="K18" s="134"/>
      <c r="L18" s="134"/>
      <c r="M18" s="136"/>
      <c r="N18" s="12"/>
      <c r="O18" s="133"/>
      <c r="P18" s="135" t="s">
        <v>101</v>
      </c>
      <c r="Q18" s="134"/>
      <c r="R18" s="134"/>
      <c r="S18" s="134"/>
      <c r="T18" s="49"/>
      <c r="U18" s="13"/>
    </row>
    <row r="19" spans="1:21" ht="17.25" customHeight="1" x14ac:dyDescent="0.25">
      <c r="A19" s="5"/>
      <c r="B19" s="9"/>
      <c r="C19" s="12"/>
      <c r="D19" s="137"/>
      <c r="E19" s="34"/>
      <c r="F19" s="34"/>
      <c r="G19" s="138" t="s">
        <v>27</v>
      </c>
      <c r="H19" s="110"/>
      <c r="I19" s="34"/>
      <c r="J19" s="34"/>
      <c r="K19" s="34"/>
      <c r="L19" s="34"/>
      <c r="M19" s="139"/>
      <c r="N19" s="12"/>
      <c r="O19" s="137"/>
      <c r="P19" s="34"/>
      <c r="Q19" s="110" t="s">
        <v>27</v>
      </c>
      <c r="R19" s="34"/>
      <c r="S19" s="34"/>
      <c r="T19" s="35"/>
      <c r="U19" s="13"/>
    </row>
    <row r="20" spans="1:21" ht="30" customHeight="1" x14ac:dyDescent="0.25">
      <c r="A20" s="5"/>
      <c r="B20" s="9"/>
      <c r="C20" s="12"/>
      <c r="D20" s="140"/>
      <c r="E20" s="141" t="s">
        <v>55</v>
      </c>
      <c r="F20" s="141"/>
      <c r="G20" s="141"/>
      <c r="H20" s="142" t="s">
        <v>122</v>
      </c>
      <c r="I20" s="142" t="s">
        <v>123</v>
      </c>
      <c r="J20" s="142" t="s">
        <v>124</v>
      </c>
      <c r="K20" s="142" t="s">
        <v>136</v>
      </c>
      <c r="L20" s="34"/>
      <c r="M20" s="139"/>
      <c r="N20" s="12"/>
      <c r="O20" s="70"/>
      <c r="P20" s="141" t="s">
        <v>49</v>
      </c>
      <c r="Q20" s="142"/>
      <c r="R20" s="142" t="s">
        <v>153</v>
      </c>
      <c r="S20" s="142" t="s">
        <v>50</v>
      </c>
      <c r="T20" s="35"/>
      <c r="U20" s="13"/>
    </row>
    <row r="21" spans="1:21" x14ac:dyDescent="0.25">
      <c r="A21" s="5"/>
      <c r="B21" s="9"/>
      <c r="C21" s="12"/>
      <c r="D21" s="143">
        <v>0</v>
      </c>
      <c r="E21" s="144" t="s">
        <v>17</v>
      </c>
      <c r="F21" s="145"/>
      <c r="G21" s="145"/>
      <c r="H21" s="146">
        <v>0</v>
      </c>
      <c r="I21" s="146">
        <v>0</v>
      </c>
      <c r="J21" s="146">
        <v>0</v>
      </c>
      <c r="K21" s="147">
        <f t="shared" ref="K21:K35" si="0">H21*$K$8</f>
        <v>0</v>
      </c>
      <c r="L21" s="34"/>
      <c r="M21" s="139"/>
      <c r="N21" s="12"/>
      <c r="O21" s="148">
        <v>0</v>
      </c>
      <c r="P21" s="155" t="s">
        <v>17</v>
      </c>
      <c r="Q21" s="156"/>
      <c r="R21" s="157">
        <v>0</v>
      </c>
      <c r="S21" s="158">
        <v>0</v>
      </c>
      <c r="T21" s="35"/>
      <c r="U21" s="13"/>
    </row>
    <row r="22" spans="1:21" x14ac:dyDescent="0.25">
      <c r="A22" s="5"/>
      <c r="B22" s="9"/>
      <c r="C22" s="12"/>
      <c r="D22" s="143">
        <v>1</v>
      </c>
      <c r="E22" s="151" t="s">
        <v>8</v>
      </c>
      <c r="F22" s="265"/>
      <c r="G22" s="265"/>
      <c r="H22" s="153">
        <v>15</v>
      </c>
      <c r="I22" s="154">
        <v>50</v>
      </c>
      <c r="J22" s="159">
        <v>0.5</v>
      </c>
      <c r="K22" s="147">
        <f t="shared" si="0"/>
        <v>39.771900000000002</v>
      </c>
      <c r="L22" s="34"/>
      <c r="M22" s="139"/>
      <c r="N22" s="12"/>
      <c r="O22" s="148">
        <v>1</v>
      </c>
      <c r="P22" s="151" t="s">
        <v>19</v>
      </c>
      <c r="Q22" s="152"/>
      <c r="R22" s="153">
        <v>2600</v>
      </c>
      <c r="S22" s="154">
        <v>800</v>
      </c>
      <c r="T22" s="35"/>
      <c r="U22" s="13"/>
    </row>
    <row r="23" spans="1:21" x14ac:dyDescent="0.25">
      <c r="A23" s="5"/>
      <c r="B23" s="9"/>
      <c r="C23" s="12"/>
      <c r="D23" s="143">
        <v>2</v>
      </c>
      <c r="E23" s="151" t="s">
        <v>147</v>
      </c>
      <c r="F23" s="265"/>
      <c r="G23" s="265"/>
      <c r="H23" s="153">
        <v>8</v>
      </c>
      <c r="I23" s="154">
        <v>40</v>
      </c>
      <c r="J23" s="159">
        <v>0.5</v>
      </c>
      <c r="K23" s="147">
        <f t="shared" si="0"/>
        <v>21.211680000000001</v>
      </c>
      <c r="L23" s="34"/>
      <c r="M23" s="139"/>
      <c r="N23" s="12"/>
      <c r="O23" s="148">
        <v>2</v>
      </c>
      <c r="P23" s="151" t="s">
        <v>77</v>
      </c>
      <c r="Q23" s="152"/>
      <c r="R23" s="153">
        <v>1931</v>
      </c>
      <c r="S23" s="154">
        <v>720</v>
      </c>
      <c r="T23" s="35"/>
      <c r="U23" s="13"/>
    </row>
    <row r="24" spans="1:21" x14ac:dyDescent="0.25">
      <c r="A24" s="5"/>
      <c r="B24" s="9"/>
      <c r="C24" s="12"/>
      <c r="D24" s="143">
        <v>3</v>
      </c>
      <c r="E24" s="151" t="s">
        <v>3</v>
      </c>
      <c r="F24" s="265"/>
      <c r="G24" s="265"/>
      <c r="H24" s="153">
        <v>6</v>
      </c>
      <c r="I24" s="154">
        <v>35</v>
      </c>
      <c r="J24" s="159">
        <v>0.2</v>
      </c>
      <c r="K24" s="147">
        <f t="shared" si="0"/>
        <v>15.908760000000001</v>
      </c>
      <c r="L24" s="34"/>
      <c r="M24" s="139"/>
      <c r="N24" s="12"/>
      <c r="O24" s="148">
        <v>3</v>
      </c>
      <c r="P24" s="151" t="s">
        <v>78</v>
      </c>
      <c r="Q24" s="152"/>
      <c r="R24" s="153">
        <v>608</v>
      </c>
      <c r="S24" s="154">
        <v>610</v>
      </c>
      <c r="T24" s="35"/>
      <c r="U24" s="13"/>
    </row>
    <row r="25" spans="1:21" x14ac:dyDescent="0.25">
      <c r="A25" s="5"/>
      <c r="B25" s="9"/>
      <c r="C25" s="12"/>
      <c r="D25" s="143">
        <v>4</v>
      </c>
      <c r="E25" s="151" t="s">
        <v>5</v>
      </c>
      <c r="F25" s="265"/>
      <c r="G25" s="265"/>
      <c r="H25" s="153">
        <v>12</v>
      </c>
      <c r="I25" s="154">
        <v>50</v>
      </c>
      <c r="J25" s="159">
        <v>0.2</v>
      </c>
      <c r="K25" s="147">
        <f t="shared" si="0"/>
        <v>31.817520000000002</v>
      </c>
      <c r="L25" s="34"/>
      <c r="M25" s="139"/>
      <c r="N25" s="12"/>
      <c r="O25" s="148">
        <v>4</v>
      </c>
      <c r="P25" s="151" t="s">
        <v>20</v>
      </c>
      <c r="Q25" s="152"/>
      <c r="R25" s="153">
        <v>1056</v>
      </c>
      <c r="S25" s="154">
        <v>760</v>
      </c>
      <c r="T25" s="35"/>
      <c r="U25" s="13"/>
    </row>
    <row r="26" spans="1:21" x14ac:dyDescent="0.25">
      <c r="A26" s="5"/>
      <c r="B26" s="9"/>
      <c r="C26" s="12"/>
      <c r="D26" s="143">
        <v>5</v>
      </c>
      <c r="E26" s="151" t="s">
        <v>7</v>
      </c>
      <c r="F26" s="265"/>
      <c r="G26" s="265"/>
      <c r="H26" s="153">
        <v>4</v>
      </c>
      <c r="I26" s="154">
        <v>30</v>
      </c>
      <c r="J26" s="159">
        <v>1.2</v>
      </c>
      <c r="K26" s="147">
        <f t="shared" si="0"/>
        <v>10.605840000000001</v>
      </c>
      <c r="L26" s="34"/>
      <c r="M26" s="139"/>
      <c r="N26" s="12"/>
      <c r="O26" s="148">
        <v>5</v>
      </c>
      <c r="P26" s="151" t="s">
        <v>76</v>
      </c>
      <c r="Q26" s="152"/>
      <c r="R26" s="153">
        <v>1117</v>
      </c>
      <c r="S26" s="154">
        <v>1050</v>
      </c>
      <c r="T26" s="35"/>
      <c r="U26" s="13"/>
    </row>
    <row r="27" spans="1:21" x14ac:dyDescent="0.25">
      <c r="A27" s="5"/>
      <c r="B27" s="9"/>
      <c r="C27" s="12"/>
      <c r="D27" s="143">
        <v>6</v>
      </c>
      <c r="E27" s="151" t="s">
        <v>70</v>
      </c>
      <c r="F27" s="265"/>
      <c r="G27" s="265"/>
      <c r="H27" s="153">
        <v>2</v>
      </c>
      <c r="I27" s="154">
        <v>20</v>
      </c>
      <c r="J27" s="159">
        <v>0.2</v>
      </c>
      <c r="K27" s="147">
        <f t="shared" si="0"/>
        <v>5.3029200000000003</v>
      </c>
      <c r="L27" s="34"/>
      <c r="M27" s="139"/>
      <c r="N27" s="12"/>
      <c r="O27" s="148">
        <v>6</v>
      </c>
      <c r="P27" s="151" t="s">
        <v>79</v>
      </c>
      <c r="Q27" s="152"/>
      <c r="R27" s="153">
        <v>210</v>
      </c>
      <c r="S27" s="154">
        <v>350</v>
      </c>
      <c r="T27" s="35"/>
      <c r="U27" s="13"/>
    </row>
    <row r="28" spans="1:21" x14ac:dyDescent="0.25">
      <c r="A28" s="5"/>
      <c r="B28" s="9"/>
      <c r="C28" s="12"/>
      <c r="D28" s="143">
        <v>7</v>
      </c>
      <c r="E28" s="151" t="s">
        <v>13</v>
      </c>
      <c r="F28" s="265"/>
      <c r="G28" s="265"/>
      <c r="H28" s="153">
        <v>12</v>
      </c>
      <c r="I28" s="154">
        <v>50</v>
      </c>
      <c r="J28" s="159">
        <v>1.2</v>
      </c>
      <c r="K28" s="147">
        <f t="shared" si="0"/>
        <v>31.817520000000002</v>
      </c>
      <c r="L28" s="34"/>
      <c r="M28" s="139"/>
      <c r="N28" s="12"/>
      <c r="O28" s="148">
        <v>7</v>
      </c>
      <c r="P28" s="151" t="s">
        <v>74</v>
      </c>
      <c r="Q28" s="152"/>
      <c r="R28" s="153">
        <v>596</v>
      </c>
      <c r="S28" s="154">
        <v>940</v>
      </c>
      <c r="T28" s="35"/>
      <c r="U28" s="13"/>
    </row>
    <row r="29" spans="1:21" x14ac:dyDescent="0.25">
      <c r="A29" s="5"/>
      <c r="B29" s="9"/>
      <c r="C29" s="12"/>
      <c r="D29" s="143">
        <v>8</v>
      </c>
      <c r="E29" s="151" t="s">
        <v>14</v>
      </c>
      <c r="F29" s="265"/>
      <c r="G29" s="265"/>
      <c r="H29" s="153">
        <v>2</v>
      </c>
      <c r="I29" s="154">
        <v>20</v>
      </c>
      <c r="J29" s="159">
        <v>10</v>
      </c>
      <c r="K29" s="147">
        <f t="shared" si="0"/>
        <v>5.3029200000000003</v>
      </c>
      <c r="L29" s="34"/>
      <c r="M29" s="139"/>
      <c r="N29" s="12"/>
      <c r="O29" s="148">
        <v>8</v>
      </c>
      <c r="P29" s="151" t="s">
        <v>75</v>
      </c>
      <c r="Q29" s="152"/>
      <c r="R29" s="153">
        <v>583</v>
      </c>
      <c r="S29" s="154">
        <v>850</v>
      </c>
      <c r="T29" s="35"/>
      <c r="U29" s="13"/>
    </row>
    <row r="30" spans="1:21" x14ac:dyDescent="0.25">
      <c r="A30" s="5"/>
      <c r="B30" s="9"/>
      <c r="C30" s="12"/>
      <c r="D30" s="143">
        <v>9</v>
      </c>
      <c r="E30" s="151" t="s">
        <v>16</v>
      </c>
      <c r="F30" s="265"/>
      <c r="G30" s="265"/>
      <c r="H30" s="153">
        <v>3</v>
      </c>
      <c r="I30" s="154">
        <v>25</v>
      </c>
      <c r="J30" s="159">
        <v>0.2</v>
      </c>
      <c r="K30" s="147">
        <f t="shared" si="0"/>
        <v>7.9543800000000005</v>
      </c>
      <c r="L30" s="34"/>
      <c r="M30" s="139"/>
      <c r="N30" s="12"/>
      <c r="O30" s="148">
        <v>9</v>
      </c>
      <c r="P30" s="151"/>
      <c r="Q30" s="152"/>
      <c r="R30" s="153"/>
      <c r="S30" s="154"/>
      <c r="T30" s="35"/>
      <c r="U30" s="13"/>
    </row>
    <row r="31" spans="1:21" x14ac:dyDescent="0.25">
      <c r="A31" s="5"/>
      <c r="B31" s="9"/>
      <c r="C31" s="12"/>
      <c r="D31" s="143">
        <v>10</v>
      </c>
      <c r="E31" s="151" t="s">
        <v>6</v>
      </c>
      <c r="F31" s="265"/>
      <c r="G31" s="265"/>
      <c r="H31" s="153">
        <v>4</v>
      </c>
      <c r="I31" s="154">
        <v>30</v>
      </c>
      <c r="J31" s="159">
        <v>1</v>
      </c>
      <c r="K31" s="147">
        <f t="shared" si="0"/>
        <v>10.605840000000001</v>
      </c>
      <c r="L31" s="34"/>
      <c r="M31" s="139"/>
      <c r="N31" s="12"/>
      <c r="O31" s="148">
        <v>10</v>
      </c>
      <c r="P31" s="151" t="s">
        <v>80</v>
      </c>
      <c r="Q31" s="152"/>
      <c r="R31" s="153">
        <v>4</v>
      </c>
      <c r="S31" s="154">
        <v>25</v>
      </c>
      <c r="T31" s="35"/>
      <c r="U31" s="13"/>
    </row>
    <row r="32" spans="1:21" x14ac:dyDescent="0.25">
      <c r="A32" s="5"/>
      <c r="B32" s="9"/>
      <c r="C32" s="12"/>
      <c r="D32" s="143">
        <v>11</v>
      </c>
      <c r="E32" s="151" t="s">
        <v>12</v>
      </c>
      <c r="F32" s="265"/>
      <c r="G32" s="265"/>
      <c r="H32" s="153">
        <v>25</v>
      </c>
      <c r="I32" s="154">
        <v>65</v>
      </c>
      <c r="J32" s="159">
        <v>1</v>
      </c>
      <c r="K32" s="147">
        <f t="shared" si="0"/>
        <v>66.286500000000004</v>
      </c>
      <c r="L32" s="34"/>
      <c r="M32" s="139"/>
      <c r="N32" s="12"/>
      <c r="O32" s="148">
        <v>11</v>
      </c>
      <c r="P32" s="151"/>
      <c r="Q32" s="152"/>
      <c r="R32" s="153"/>
      <c r="S32" s="154"/>
      <c r="T32" s="35"/>
      <c r="U32" s="13"/>
    </row>
    <row r="33" spans="1:21" x14ac:dyDescent="0.25">
      <c r="A33" s="5"/>
      <c r="B33" s="9"/>
      <c r="C33" s="12"/>
      <c r="D33" s="143">
        <v>12</v>
      </c>
      <c r="E33" s="151" t="s">
        <v>15</v>
      </c>
      <c r="F33" s="265"/>
      <c r="G33" s="265"/>
      <c r="H33" s="153">
        <v>28</v>
      </c>
      <c r="I33" s="154">
        <v>65</v>
      </c>
      <c r="J33" s="159">
        <v>0</v>
      </c>
      <c r="K33" s="147">
        <f t="shared" si="0"/>
        <v>74.240880000000004</v>
      </c>
      <c r="L33" s="34"/>
      <c r="M33" s="139"/>
      <c r="N33" s="12"/>
      <c r="O33" s="148">
        <v>12</v>
      </c>
      <c r="P33" s="151"/>
      <c r="Q33" s="152"/>
      <c r="R33" s="153"/>
      <c r="S33" s="154"/>
      <c r="T33" s="35"/>
      <c r="U33" s="13"/>
    </row>
    <row r="34" spans="1:21" x14ac:dyDescent="0.25">
      <c r="A34" s="5"/>
      <c r="B34" s="9"/>
      <c r="C34" s="12"/>
      <c r="D34" s="143">
        <v>13</v>
      </c>
      <c r="E34" s="151" t="s">
        <v>11</v>
      </c>
      <c r="F34" s="265"/>
      <c r="G34" s="265"/>
      <c r="H34" s="153">
        <v>28</v>
      </c>
      <c r="I34" s="154">
        <v>65</v>
      </c>
      <c r="J34" s="159">
        <v>1.5</v>
      </c>
      <c r="K34" s="147">
        <f t="shared" si="0"/>
        <v>74.240880000000004</v>
      </c>
      <c r="L34" s="34"/>
      <c r="M34" s="139"/>
      <c r="N34" s="12"/>
      <c r="O34" s="148">
        <v>13</v>
      </c>
      <c r="P34" s="151"/>
      <c r="Q34" s="152"/>
      <c r="R34" s="153"/>
      <c r="S34" s="154"/>
      <c r="T34" s="35"/>
      <c r="U34" s="13"/>
    </row>
    <row r="35" spans="1:21" x14ac:dyDescent="0.25">
      <c r="A35" s="5"/>
      <c r="B35" s="9"/>
      <c r="C35" s="12"/>
      <c r="D35" s="143">
        <v>14</v>
      </c>
      <c r="E35" s="151" t="s">
        <v>4</v>
      </c>
      <c r="F35" s="265"/>
      <c r="G35" s="265"/>
      <c r="H35" s="153">
        <v>1</v>
      </c>
      <c r="I35" s="154">
        <v>16</v>
      </c>
      <c r="J35" s="159">
        <v>0.2</v>
      </c>
      <c r="K35" s="147">
        <f t="shared" si="0"/>
        <v>2.6514600000000002</v>
      </c>
      <c r="L35" s="34"/>
      <c r="M35" s="139"/>
      <c r="N35" s="12"/>
      <c r="O35" s="148">
        <v>14</v>
      </c>
      <c r="P35" s="151"/>
      <c r="Q35" s="152"/>
      <c r="R35" s="153"/>
      <c r="S35" s="154"/>
      <c r="T35" s="149"/>
      <c r="U35" s="13"/>
    </row>
    <row r="36" spans="1:21" x14ac:dyDescent="0.25">
      <c r="A36" s="5"/>
      <c r="B36" s="9"/>
      <c r="C36" s="12"/>
      <c r="D36" s="42"/>
      <c r="E36" s="43"/>
      <c r="F36" s="43"/>
      <c r="G36" s="43"/>
      <c r="H36" s="43"/>
      <c r="I36" s="43"/>
      <c r="J36" s="43"/>
      <c r="K36" s="43"/>
      <c r="L36" s="43"/>
      <c r="M36" s="150"/>
      <c r="N36" s="12"/>
      <c r="O36" s="42"/>
      <c r="P36" s="43"/>
      <c r="Q36" s="43"/>
      <c r="R36" s="43"/>
      <c r="S36" s="43"/>
      <c r="T36" s="44"/>
      <c r="U36" s="13"/>
    </row>
    <row r="37" spans="1:21" x14ac:dyDescent="0.25">
      <c r="A37" s="5"/>
      <c r="B37" s="9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3"/>
    </row>
    <row r="38" spans="1:21" ht="15.75" thickBot="1" x14ac:dyDescent="0.3">
      <c r="A38" s="5"/>
      <c r="B38" s="55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7"/>
    </row>
  </sheetData>
  <sheetProtection sheet="1" objects="1" scenarios="1"/>
  <sortState ref="E21:K34">
    <sortCondition ref="E21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A7" zoomScale="70" zoomScaleNormal="70" workbookViewId="0"/>
  </sheetViews>
  <sheetFormatPr defaultRowHeight="15" x14ac:dyDescent="0.25"/>
  <cols>
    <col min="1" max="1" width="2.5703125" customWidth="1"/>
    <col min="2" max="2" width="2" customWidth="1"/>
    <col min="3" max="3" width="18.28515625" customWidth="1"/>
    <col min="4" max="4" width="12.85546875" customWidth="1"/>
    <col min="5" max="5" width="14" customWidth="1"/>
    <col min="6" max="6" width="13.28515625" customWidth="1"/>
    <col min="7" max="7" width="13.42578125" customWidth="1"/>
    <col min="8" max="8" width="12.42578125" customWidth="1"/>
    <col min="9" max="9" width="4.5703125" customWidth="1"/>
    <col min="10" max="10" width="13.42578125" customWidth="1"/>
    <col min="11" max="11" width="14.7109375" customWidth="1"/>
    <col min="12" max="12" width="13.7109375" customWidth="1"/>
    <col min="13" max="13" width="16" customWidth="1"/>
    <col min="14" max="14" width="13.7109375" customWidth="1"/>
    <col min="15" max="15" width="4.28515625" customWidth="1"/>
    <col min="16" max="16" width="13.7109375" customWidth="1"/>
    <col min="17" max="17" width="15.140625" customWidth="1"/>
    <col min="18" max="18" width="15" customWidth="1"/>
    <col min="19" max="19" width="13.28515625" customWidth="1"/>
    <col min="20" max="20" width="13.5703125" customWidth="1"/>
    <col min="21" max="21" width="3.85546875" customWidth="1"/>
  </cols>
  <sheetData>
    <row r="1" spans="1:21" ht="7.5" customHeight="1" thickBo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7.5" customHeight="1" x14ac:dyDescent="0.25">
      <c r="A2" s="5"/>
      <c r="B2" s="168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70"/>
    </row>
    <row r="3" spans="1:21" ht="32.25" customHeight="1" x14ac:dyDescent="0.55000000000000004">
      <c r="A3" s="5"/>
      <c r="B3" s="171"/>
      <c r="C3" s="172"/>
      <c r="D3" s="173"/>
      <c r="E3" s="173"/>
      <c r="F3" s="173"/>
      <c r="G3" s="174" t="s">
        <v>26</v>
      </c>
      <c r="H3" s="172"/>
      <c r="I3" s="172"/>
      <c r="J3" s="172"/>
      <c r="K3" s="172"/>
      <c r="L3" s="133"/>
      <c r="M3" s="134"/>
      <c r="N3" s="134"/>
      <c r="O3" s="135" t="s">
        <v>71</v>
      </c>
      <c r="P3" s="134"/>
      <c r="Q3" s="134"/>
      <c r="R3" s="134"/>
      <c r="S3" s="49"/>
      <c r="T3" s="172"/>
      <c r="U3" s="175"/>
    </row>
    <row r="4" spans="1:21" ht="24" customHeight="1" x14ac:dyDescent="0.4">
      <c r="A4" s="5"/>
      <c r="B4" s="171"/>
      <c r="C4" s="172"/>
      <c r="D4" s="176"/>
      <c r="E4" s="177"/>
      <c r="F4" s="144"/>
      <c r="G4" s="167" t="s">
        <v>56</v>
      </c>
      <c r="H4" s="166"/>
      <c r="I4" s="172"/>
      <c r="J4" s="172"/>
      <c r="K4" s="172"/>
      <c r="L4" s="137"/>
      <c r="M4" s="34"/>
      <c r="N4" s="178" t="s">
        <v>154</v>
      </c>
      <c r="O4" s="110"/>
      <c r="P4" s="34"/>
      <c r="Q4" s="34"/>
      <c r="R4" s="34"/>
      <c r="S4" s="35"/>
      <c r="T4" s="172"/>
      <c r="U4" s="175"/>
    </row>
    <row r="5" spans="1:21" s="3" customFormat="1" ht="28.5" customHeight="1" x14ac:dyDescent="0.25">
      <c r="A5" s="62"/>
      <c r="B5" s="179"/>
      <c r="C5" s="172"/>
      <c r="D5" s="172"/>
      <c r="E5" s="180"/>
      <c r="F5" s="177"/>
      <c r="G5" s="177"/>
      <c r="H5" s="177"/>
      <c r="I5" s="177"/>
      <c r="J5" s="177"/>
      <c r="K5" s="181"/>
      <c r="L5" s="140" t="s">
        <v>48</v>
      </c>
      <c r="M5" s="141" t="str">
        <f>'Set Up'!E20</f>
        <v>Operation</v>
      </c>
      <c r="N5" s="141"/>
      <c r="O5" s="141"/>
      <c r="P5" s="142" t="str">
        <f>'Set Up'!H20</f>
        <v>Fuel Use
litres/ha</v>
      </c>
      <c r="Q5" s="142" t="str">
        <f>'Set Up'!I20</f>
        <v>Machine 
cost $/ha</v>
      </c>
      <c r="R5" s="142" t="str">
        <f>'Set Up'!K20</f>
        <v>CO2-e 
kg/ha</v>
      </c>
      <c r="S5" s="114"/>
      <c r="T5" s="181"/>
      <c r="U5" s="182"/>
    </row>
    <row r="6" spans="1:21" s="3" customFormat="1" ht="12.75" customHeight="1" x14ac:dyDescent="0.25">
      <c r="A6" s="62"/>
      <c r="B6" s="179"/>
      <c r="C6" s="172"/>
      <c r="D6" s="45"/>
      <c r="E6" s="134"/>
      <c r="F6" s="134"/>
      <c r="G6" s="134"/>
      <c r="H6" s="134"/>
      <c r="I6" s="134"/>
      <c r="J6" s="49"/>
      <c r="K6" s="181"/>
      <c r="L6" s="140">
        <f>'Set Up'!D21</f>
        <v>0</v>
      </c>
      <c r="M6" s="183" t="str">
        <f>'Set Up'!E21</f>
        <v>None</v>
      </c>
      <c r="N6" s="183"/>
      <c r="O6" s="108"/>
      <c r="P6" s="184">
        <f>'Set Up'!H21</f>
        <v>0</v>
      </c>
      <c r="Q6" s="185">
        <f>'Set Up'!I21</f>
        <v>0</v>
      </c>
      <c r="R6" s="186">
        <f>'Set Up'!K21</f>
        <v>0</v>
      </c>
      <c r="S6" s="114"/>
      <c r="T6" s="181"/>
      <c r="U6" s="182"/>
    </row>
    <row r="7" spans="1:21" s="3" customFormat="1" ht="12.75" customHeight="1" x14ac:dyDescent="0.25">
      <c r="A7" s="62"/>
      <c r="B7" s="179"/>
      <c r="C7" s="172"/>
      <c r="D7" s="33"/>
      <c r="E7" s="109" t="str">
        <f>'Set Up'!E7</f>
        <v>Farm:</v>
      </c>
      <c r="F7" s="187" t="str">
        <f>'Set Up'!F7</f>
        <v>My Farm</v>
      </c>
      <c r="G7" s="187"/>
      <c r="H7" s="188"/>
      <c r="I7" s="188"/>
      <c r="J7" s="114"/>
      <c r="K7" s="181"/>
      <c r="L7" s="140">
        <f>'Set Up'!D22</f>
        <v>1</v>
      </c>
      <c r="M7" s="183" t="str">
        <f>'Set Up'!E22</f>
        <v>30 cm Rip</v>
      </c>
      <c r="N7" s="183"/>
      <c r="O7" s="183"/>
      <c r="P7" s="184">
        <f>'Set Up'!H22</f>
        <v>15</v>
      </c>
      <c r="Q7" s="185">
        <f>'Set Up'!I22</f>
        <v>50</v>
      </c>
      <c r="R7" s="186">
        <f>'Set Up'!K22</f>
        <v>39.771900000000002</v>
      </c>
      <c r="S7" s="114"/>
      <c r="T7" s="181"/>
      <c r="U7" s="182"/>
    </row>
    <row r="8" spans="1:21" s="3" customFormat="1" ht="12.75" customHeight="1" x14ac:dyDescent="0.25">
      <c r="A8" s="62"/>
      <c r="B8" s="179"/>
      <c r="C8" s="172"/>
      <c r="D8" s="33"/>
      <c r="E8" s="34"/>
      <c r="F8" s="34"/>
      <c r="G8" s="34"/>
      <c r="H8" s="34"/>
      <c r="I8" s="34"/>
      <c r="J8" s="35"/>
      <c r="K8" s="181"/>
      <c r="L8" s="140">
        <f>'Set Up'!D23</f>
        <v>2</v>
      </c>
      <c r="M8" s="183" t="str">
        <f>'Set Up'!E23</f>
        <v>Mowing</v>
      </c>
      <c r="N8" s="183"/>
      <c r="O8" s="183"/>
      <c r="P8" s="184">
        <f>'Set Up'!H23</f>
        <v>8</v>
      </c>
      <c r="Q8" s="185">
        <f>'Set Up'!I23</f>
        <v>40</v>
      </c>
      <c r="R8" s="186">
        <f>'Set Up'!K23</f>
        <v>21.211680000000001</v>
      </c>
      <c r="S8" s="114"/>
      <c r="T8" s="181"/>
      <c r="U8" s="182"/>
    </row>
    <row r="9" spans="1:21" s="3" customFormat="1" ht="14.25" customHeight="1" x14ac:dyDescent="0.25">
      <c r="A9" s="62"/>
      <c r="B9" s="179"/>
      <c r="C9" s="172"/>
      <c r="D9" s="33"/>
      <c r="E9" s="109" t="str">
        <f>'Set Up'!E8</f>
        <v>Crop:</v>
      </c>
      <c r="F9" s="187" t="str">
        <f>'Set Up'!F8</f>
        <v>Sample Crop</v>
      </c>
      <c r="G9" s="34"/>
      <c r="H9" s="188"/>
      <c r="I9" s="188"/>
      <c r="J9" s="114"/>
      <c r="K9" s="181"/>
      <c r="L9" s="140">
        <f>'Set Up'!D24</f>
        <v>3</v>
      </c>
      <c r="M9" s="183" t="str">
        <f>'Set Up'!E24</f>
        <v>Cultivating</v>
      </c>
      <c r="N9" s="183"/>
      <c r="O9" s="183"/>
      <c r="P9" s="184">
        <f>'Set Up'!H24</f>
        <v>6</v>
      </c>
      <c r="Q9" s="185">
        <f>'Set Up'!I24</f>
        <v>35</v>
      </c>
      <c r="R9" s="186">
        <f>'Set Up'!K24</f>
        <v>15.908760000000001</v>
      </c>
      <c r="S9" s="114"/>
      <c r="T9" s="181"/>
      <c r="U9" s="182"/>
    </row>
    <row r="10" spans="1:21" s="3" customFormat="1" ht="12.75" customHeight="1" x14ac:dyDescent="0.25">
      <c r="A10" s="62"/>
      <c r="B10" s="179"/>
      <c r="C10" s="172"/>
      <c r="D10" s="33"/>
      <c r="E10" s="34"/>
      <c r="F10" s="34"/>
      <c r="G10" s="34"/>
      <c r="H10" s="34"/>
      <c r="I10" s="34"/>
      <c r="J10" s="35"/>
      <c r="K10" s="181"/>
      <c r="L10" s="140">
        <f>'Set Up'!D25</f>
        <v>4</v>
      </c>
      <c r="M10" s="183" t="str">
        <f>'Set Up'!E25</f>
        <v>Discing</v>
      </c>
      <c r="N10" s="183"/>
      <c r="O10" s="183"/>
      <c r="P10" s="184">
        <f>'Set Up'!H25</f>
        <v>12</v>
      </c>
      <c r="Q10" s="185">
        <f>'Set Up'!I25</f>
        <v>50</v>
      </c>
      <c r="R10" s="186">
        <f>'Set Up'!K25</f>
        <v>31.817520000000002</v>
      </c>
      <c r="S10" s="114"/>
      <c r="T10" s="181"/>
      <c r="U10" s="182"/>
    </row>
    <row r="11" spans="1:21" s="3" customFormat="1" ht="12.75" customHeight="1" x14ac:dyDescent="0.25">
      <c r="A11" s="62"/>
      <c r="B11" s="179"/>
      <c r="C11" s="172"/>
      <c r="D11" s="33"/>
      <c r="E11" s="109" t="str">
        <f>'Set Up'!E9</f>
        <v>Area Cropped (ha)</v>
      </c>
      <c r="F11" s="187">
        <f>'Set Up'!F9</f>
        <v>70</v>
      </c>
      <c r="G11" s="34"/>
      <c r="H11" s="188"/>
      <c r="I11" s="188"/>
      <c r="J11" s="114"/>
      <c r="K11" s="181"/>
      <c r="L11" s="140">
        <f>'Set Up'!D26</f>
        <v>5</v>
      </c>
      <c r="M11" s="183" t="str">
        <f>'Set Up'!E26</f>
        <v>Drilling</v>
      </c>
      <c r="N11" s="183"/>
      <c r="O11" s="183"/>
      <c r="P11" s="184">
        <f>'Set Up'!H26</f>
        <v>4</v>
      </c>
      <c r="Q11" s="185">
        <f>'Set Up'!I26</f>
        <v>30</v>
      </c>
      <c r="R11" s="186">
        <f>'Set Up'!K26</f>
        <v>10.605840000000001</v>
      </c>
      <c r="S11" s="114"/>
      <c r="T11" s="181"/>
      <c r="U11" s="182"/>
    </row>
    <row r="12" spans="1:21" s="3" customFormat="1" ht="18" customHeight="1" x14ac:dyDescent="0.25">
      <c r="A12" s="62"/>
      <c r="B12" s="179"/>
      <c r="C12" s="172"/>
      <c r="D12" s="33"/>
      <c r="E12" s="109"/>
      <c r="F12" s="187"/>
      <c r="G12" s="34"/>
      <c r="H12" s="188"/>
      <c r="I12" s="188"/>
      <c r="J12" s="114"/>
      <c r="K12" s="181"/>
      <c r="L12" s="140">
        <f>'Set Up'!D27</f>
        <v>6</v>
      </c>
      <c r="M12" s="183" t="str">
        <f>'Set Up'!E27</f>
        <v>Fert Broadcast</v>
      </c>
      <c r="N12" s="183"/>
      <c r="O12" s="183"/>
      <c r="P12" s="184">
        <f>'Set Up'!H27</f>
        <v>2</v>
      </c>
      <c r="Q12" s="185">
        <f>'Set Up'!I27</f>
        <v>20</v>
      </c>
      <c r="R12" s="186">
        <f>'Set Up'!K27</f>
        <v>5.3029200000000003</v>
      </c>
      <c r="S12" s="114"/>
      <c r="T12" s="181"/>
      <c r="U12" s="182"/>
    </row>
    <row r="13" spans="1:21" s="3" customFormat="1" ht="12.75" customHeight="1" x14ac:dyDescent="0.25">
      <c r="A13" s="62"/>
      <c r="B13" s="179"/>
      <c r="C13" s="172"/>
      <c r="D13" s="33"/>
      <c r="E13" s="109" t="str">
        <f>'Set Up'!J7</f>
        <v>Fuel price ($/L)</v>
      </c>
      <c r="F13" s="187">
        <f>'Set Up'!K7</f>
        <v>1.5</v>
      </c>
      <c r="G13" s="34"/>
      <c r="H13" s="188"/>
      <c r="I13" s="188"/>
      <c r="J13" s="114"/>
      <c r="K13" s="181"/>
      <c r="L13" s="140">
        <f>'Set Up'!D28</f>
        <v>7</v>
      </c>
      <c r="M13" s="183" t="str">
        <f>'Set Up'!E28</f>
        <v>Mulch</v>
      </c>
      <c r="N13" s="183"/>
      <c r="O13" s="183"/>
      <c r="P13" s="184">
        <f>'Set Up'!H28</f>
        <v>12</v>
      </c>
      <c r="Q13" s="185">
        <f>'Set Up'!I28</f>
        <v>50</v>
      </c>
      <c r="R13" s="186">
        <f>'Set Up'!K28</f>
        <v>31.817520000000002</v>
      </c>
      <c r="S13" s="114"/>
      <c r="T13" s="181"/>
      <c r="U13" s="182"/>
    </row>
    <row r="14" spans="1:21" s="3" customFormat="1" ht="15.75" customHeight="1" x14ac:dyDescent="0.25">
      <c r="A14" s="62"/>
      <c r="B14" s="179"/>
      <c r="C14" s="172"/>
      <c r="D14" s="33"/>
      <c r="E14" s="109"/>
      <c r="F14" s="187"/>
      <c r="G14" s="34"/>
      <c r="H14" s="188"/>
      <c r="I14" s="188"/>
      <c r="J14" s="114"/>
      <c r="K14" s="181"/>
      <c r="L14" s="140">
        <f>'Set Up'!D29</f>
        <v>8</v>
      </c>
      <c r="M14" s="183" t="str">
        <f>'Set Up'!E29</f>
        <v>Planting</v>
      </c>
      <c r="N14" s="183"/>
      <c r="O14" s="183"/>
      <c r="P14" s="184">
        <f>'Set Up'!H29</f>
        <v>2</v>
      </c>
      <c r="Q14" s="185">
        <f>'Set Up'!I29</f>
        <v>20</v>
      </c>
      <c r="R14" s="186">
        <f>'Set Up'!K29</f>
        <v>5.3029200000000003</v>
      </c>
      <c r="S14" s="114"/>
      <c r="T14" s="181"/>
      <c r="U14" s="182"/>
    </row>
    <row r="15" spans="1:21" s="3" customFormat="1" ht="12.75" customHeight="1" x14ac:dyDescent="0.25">
      <c r="A15" s="62"/>
      <c r="B15" s="179"/>
      <c r="C15" s="172"/>
      <c r="D15" s="33"/>
      <c r="E15" s="109" t="str">
        <f>'Set Up'!J8</f>
        <v>CO2-e Diesel (kg/L)</v>
      </c>
      <c r="F15" s="187">
        <f>'Set Up'!K8</f>
        <v>2.6514600000000002</v>
      </c>
      <c r="G15" s="34"/>
      <c r="H15" s="188"/>
      <c r="I15" s="188"/>
      <c r="J15" s="114"/>
      <c r="K15" s="181"/>
      <c r="L15" s="140">
        <f>'Set Up'!D30</f>
        <v>9</v>
      </c>
      <c r="M15" s="183" t="str">
        <f>'Set Up'!E30</f>
        <v>Ridge</v>
      </c>
      <c r="N15" s="183"/>
      <c r="O15" s="183"/>
      <c r="P15" s="184">
        <f>'Set Up'!H30</f>
        <v>3</v>
      </c>
      <c r="Q15" s="185">
        <f>'Set Up'!I30</f>
        <v>25</v>
      </c>
      <c r="R15" s="186">
        <f>'Set Up'!K30</f>
        <v>7.9543800000000005</v>
      </c>
      <c r="S15" s="114"/>
      <c r="T15" s="181"/>
      <c r="U15" s="182"/>
    </row>
    <row r="16" spans="1:21" s="3" customFormat="1" ht="17.25" customHeight="1" x14ac:dyDescent="0.25">
      <c r="A16" s="62"/>
      <c r="B16" s="179"/>
      <c r="C16" s="172"/>
      <c r="D16" s="33"/>
      <c r="E16" s="109"/>
      <c r="F16" s="187"/>
      <c r="G16" s="34"/>
      <c r="H16" s="188"/>
      <c r="I16" s="188"/>
      <c r="J16" s="114"/>
      <c r="K16" s="181"/>
      <c r="L16" s="140">
        <f>'Set Up'!D31</f>
        <v>10</v>
      </c>
      <c r="M16" s="183" t="str">
        <f>'Set Up'!E31</f>
        <v>Rolling</v>
      </c>
      <c r="N16" s="183"/>
      <c r="O16" s="183"/>
      <c r="P16" s="184">
        <f>'Set Up'!H31</f>
        <v>4</v>
      </c>
      <c r="Q16" s="185">
        <f>'Set Up'!I31</f>
        <v>30</v>
      </c>
      <c r="R16" s="186">
        <f>'Set Up'!K31</f>
        <v>10.605840000000001</v>
      </c>
      <c r="S16" s="114"/>
      <c r="T16" s="181"/>
      <c r="U16" s="182"/>
    </row>
    <row r="17" spans="1:21" s="3" customFormat="1" ht="12.75" customHeight="1" x14ac:dyDescent="0.25">
      <c r="A17" s="62"/>
      <c r="B17" s="179"/>
      <c r="C17" s="172"/>
      <c r="D17" s="33"/>
      <c r="E17" s="109" t="str">
        <f>'Set Up'!J9</f>
        <v>CO2-e cost ($/T)</v>
      </c>
      <c r="F17" s="187">
        <f>'Set Up'!K9</f>
        <v>25</v>
      </c>
      <c r="G17" s="34"/>
      <c r="H17" s="188"/>
      <c r="I17" s="188"/>
      <c r="J17" s="114"/>
      <c r="K17" s="181"/>
      <c r="L17" s="140">
        <f>'Set Up'!D32</f>
        <v>11</v>
      </c>
      <c r="M17" s="183" t="str">
        <f>'Set Up'!E32</f>
        <v>Rotary Hoe 3m</v>
      </c>
      <c r="N17" s="183"/>
      <c r="O17" s="183"/>
      <c r="P17" s="184">
        <f>'Set Up'!H32</f>
        <v>25</v>
      </c>
      <c r="Q17" s="185">
        <f>'Set Up'!I32</f>
        <v>65</v>
      </c>
      <c r="R17" s="186">
        <f>'Set Up'!K32</f>
        <v>66.286500000000004</v>
      </c>
      <c r="S17" s="114"/>
      <c r="T17" s="181"/>
      <c r="U17" s="182"/>
    </row>
    <row r="18" spans="1:21" s="3" customFormat="1" ht="12.75" customHeight="1" x14ac:dyDescent="0.25">
      <c r="A18" s="62"/>
      <c r="B18" s="179"/>
      <c r="C18" s="172"/>
      <c r="D18" s="45"/>
      <c r="E18" s="189"/>
      <c r="F18" s="189"/>
      <c r="G18" s="189"/>
      <c r="H18" s="190"/>
      <c r="I18" s="134"/>
      <c r="J18" s="49"/>
      <c r="K18" s="181"/>
      <c r="L18" s="140">
        <f>'Set Up'!D33</f>
        <v>12</v>
      </c>
      <c r="M18" s="183" t="str">
        <f>'Set Up'!E33</f>
        <v>Rotaty hoe bed form</v>
      </c>
      <c r="N18" s="183"/>
      <c r="O18" s="183"/>
      <c r="P18" s="184">
        <f>'Set Up'!H33</f>
        <v>28</v>
      </c>
      <c r="Q18" s="185">
        <f>'Set Up'!I33</f>
        <v>65</v>
      </c>
      <c r="R18" s="186">
        <f>'Set Up'!K33</f>
        <v>74.240880000000004</v>
      </c>
      <c r="S18" s="114"/>
      <c r="T18" s="181"/>
      <c r="U18" s="182"/>
    </row>
    <row r="19" spans="1:21" s="3" customFormat="1" ht="15" customHeight="1" x14ac:dyDescent="0.3">
      <c r="A19" s="62"/>
      <c r="B19" s="179"/>
      <c r="C19" s="172"/>
      <c r="D19" s="33"/>
      <c r="E19" s="191" t="s">
        <v>10</v>
      </c>
      <c r="F19" s="192"/>
      <c r="G19" s="192"/>
      <c r="H19" s="108"/>
      <c r="I19" s="108"/>
      <c r="J19" s="193"/>
      <c r="K19" s="181"/>
      <c r="L19" s="140">
        <f>'Set Up'!D34</f>
        <v>13</v>
      </c>
      <c r="M19" s="183" t="str">
        <f>'Set Up'!E34</f>
        <v>Rotor Spike</v>
      </c>
      <c r="N19" s="183"/>
      <c r="O19" s="183"/>
      <c r="P19" s="184">
        <f>'Set Up'!H34</f>
        <v>28</v>
      </c>
      <c r="Q19" s="185">
        <f>'Set Up'!I34</f>
        <v>65</v>
      </c>
      <c r="R19" s="186">
        <f>'Set Up'!K34</f>
        <v>74.240880000000004</v>
      </c>
      <c r="S19" s="114"/>
      <c r="T19" s="181"/>
      <c r="U19" s="182"/>
    </row>
    <row r="20" spans="1:21" s="3" customFormat="1" ht="15" customHeight="1" x14ac:dyDescent="0.25">
      <c r="A20" s="62"/>
      <c r="B20" s="179"/>
      <c r="C20" s="172"/>
      <c r="D20" s="33"/>
      <c r="E20" s="178" t="s">
        <v>53</v>
      </c>
      <c r="F20" s="34"/>
      <c r="G20" s="34"/>
      <c r="H20" s="108"/>
      <c r="I20" s="108"/>
      <c r="J20" s="193"/>
      <c r="K20" s="181"/>
      <c r="L20" s="140">
        <f>'Set Up'!D35</f>
        <v>14</v>
      </c>
      <c r="M20" s="183" t="str">
        <f>'Set Up'!E35</f>
        <v>Spraying</v>
      </c>
      <c r="N20" s="183"/>
      <c r="O20" s="183"/>
      <c r="P20" s="184">
        <f>'Set Up'!H35</f>
        <v>1</v>
      </c>
      <c r="Q20" s="185">
        <f>'Set Up'!I35</f>
        <v>16</v>
      </c>
      <c r="R20" s="186">
        <f>'Set Up'!K35</f>
        <v>2.6514600000000002</v>
      </c>
      <c r="S20" s="194"/>
      <c r="T20" s="181"/>
      <c r="U20" s="182"/>
    </row>
    <row r="21" spans="1:21" ht="11.25" customHeight="1" x14ac:dyDescent="0.25">
      <c r="A21" s="5"/>
      <c r="B21" s="171"/>
      <c r="C21" s="172"/>
      <c r="D21" s="42"/>
      <c r="E21" s="43"/>
      <c r="F21" s="43"/>
      <c r="G21" s="43"/>
      <c r="H21" s="43"/>
      <c r="I21" s="43"/>
      <c r="J21" s="44"/>
      <c r="K21" s="172"/>
      <c r="L21" s="42"/>
      <c r="M21" s="43"/>
      <c r="N21" s="43"/>
      <c r="O21" s="43"/>
      <c r="P21" s="43"/>
      <c r="Q21" s="43"/>
      <c r="R21" s="43"/>
      <c r="S21" s="44"/>
      <c r="T21" s="172"/>
      <c r="U21" s="175"/>
    </row>
    <row r="22" spans="1:21" ht="11.25" customHeight="1" x14ac:dyDescent="0.25">
      <c r="A22" s="5"/>
      <c r="B22" s="171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5"/>
    </row>
    <row r="23" spans="1:21" ht="21" x14ac:dyDescent="0.35">
      <c r="A23" s="5"/>
      <c r="B23" s="171"/>
      <c r="C23" s="172"/>
      <c r="D23" s="45"/>
      <c r="E23" s="195" t="str">
        <f>'Set Up'!E12</f>
        <v>Scenario 1</v>
      </c>
      <c r="F23" s="134"/>
      <c r="G23" s="134"/>
      <c r="H23" s="49"/>
      <c r="I23" s="172"/>
      <c r="J23" s="45"/>
      <c r="K23" s="195" t="str">
        <f>'Set Up'!J12</f>
        <v>Scenario 2</v>
      </c>
      <c r="L23" s="134"/>
      <c r="M23" s="134"/>
      <c r="N23" s="49"/>
      <c r="O23" s="172"/>
      <c r="P23" s="45"/>
      <c r="Q23" s="195" t="str">
        <f>'Set Up'!O12</f>
        <v>Scenario 3</v>
      </c>
      <c r="R23" s="134"/>
      <c r="S23" s="134"/>
      <c r="T23" s="49"/>
      <c r="U23" s="175"/>
    </row>
    <row r="24" spans="1:21" x14ac:dyDescent="0.25">
      <c r="A24" s="5"/>
      <c r="B24" s="171"/>
      <c r="C24" s="172"/>
      <c r="D24" s="33"/>
      <c r="E24" s="110" t="str">
        <f>'Set Up'!E13</f>
        <v>Name:</v>
      </c>
      <c r="F24" s="110" t="str">
        <f>'Set Up'!F13</f>
        <v>Conventional</v>
      </c>
      <c r="G24" s="110"/>
      <c r="H24" s="35"/>
      <c r="I24" s="172"/>
      <c r="J24" s="33"/>
      <c r="K24" s="110" t="str">
        <f>'Set Up'!J13</f>
        <v>Name:</v>
      </c>
      <c r="L24" s="110" t="str">
        <f>'Set Up'!K13</f>
        <v xml:space="preserve">Alternative System 1 Name </v>
      </c>
      <c r="M24" s="34"/>
      <c r="N24" s="35"/>
      <c r="O24" s="172"/>
      <c r="P24" s="33"/>
      <c r="Q24" s="110" t="str">
        <f>'Set Up'!O13</f>
        <v>Name:</v>
      </c>
      <c r="R24" s="110" t="str">
        <f>'Set Up'!P13</f>
        <v>Alternative System 2 Name</v>
      </c>
      <c r="S24" s="110"/>
      <c r="T24" s="35"/>
      <c r="U24" s="175"/>
    </row>
    <row r="25" spans="1:21" ht="18" customHeight="1" x14ac:dyDescent="0.25">
      <c r="A25" s="5"/>
      <c r="B25" s="171"/>
      <c r="C25" s="172"/>
      <c r="D25" s="33"/>
      <c r="E25" s="110" t="str">
        <f>'Set Up'!E14</f>
        <v>Yield (T/ha):</v>
      </c>
      <c r="F25" s="196">
        <f>'Set Up'!F14</f>
        <v>5</v>
      </c>
      <c r="G25" s="110"/>
      <c r="H25" s="197"/>
      <c r="I25" s="172"/>
      <c r="J25" s="33"/>
      <c r="K25" s="110" t="str">
        <f>'Set Up'!J14</f>
        <v>Yield (T/ha):</v>
      </c>
      <c r="L25" s="196">
        <f>'Set Up'!K14</f>
        <v>5</v>
      </c>
      <c r="M25" s="110"/>
      <c r="N25" s="197"/>
      <c r="O25" s="172"/>
      <c r="P25" s="33"/>
      <c r="Q25" s="110" t="str">
        <f>'Set Up'!O14</f>
        <v>Yield (T/ha):</v>
      </c>
      <c r="R25" s="196">
        <f>'Set Up'!P14</f>
        <v>5</v>
      </c>
      <c r="S25" s="110"/>
      <c r="T25" s="197"/>
      <c r="U25" s="175"/>
    </row>
    <row r="26" spans="1:21" ht="42" customHeight="1" x14ac:dyDescent="0.25">
      <c r="A26" s="5"/>
      <c r="B26" s="171"/>
      <c r="C26" s="172"/>
      <c r="D26" s="198" t="s">
        <v>172</v>
      </c>
      <c r="E26" s="192" t="s">
        <v>55</v>
      </c>
      <c r="F26" s="199" t="str">
        <f>P5</f>
        <v>Fuel Use
litres/ha</v>
      </c>
      <c r="G26" s="199" t="str">
        <f t="shared" ref="G26:H26" si="0">Q5</f>
        <v>Machine 
cost $/ha</v>
      </c>
      <c r="H26" s="200" t="str">
        <f t="shared" si="0"/>
        <v>CO2-e 
kg/ha</v>
      </c>
      <c r="I26" s="172"/>
      <c r="J26" s="198" t="str">
        <f>D26</f>
        <v>Operation 
Type No.</v>
      </c>
      <c r="K26" s="192" t="s">
        <v>55</v>
      </c>
      <c r="L26" s="199" t="str">
        <f>P5</f>
        <v>Fuel Use
litres/ha</v>
      </c>
      <c r="M26" s="199" t="str">
        <f t="shared" ref="M26" si="1">Q5</f>
        <v>Machine 
cost $/ha</v>
      </c>
      <c r="N26" s="200" t="str">
        <f>R5</f>
        <v>CO2-e 
kg/ha</v>
      </c>
      <c r="O26" s="172"/>
      <c r="P26" s="198" t="str">
        <f>D26</f>
        <v>Operation 
Type No.</v>
      </c>
      <c r="Q26" s="192" t="s">
        <v>55</v>
      </c>
      <c r="R26" s="199" t="str">
        <f>P5</f>
        <v>Fuel Use
litres/ha</v>
      </c>
      <c r="S26" s="199" t="str">
        <f t="shared" ref="S26:T26" si="2">Q5</f>
        <v>Machine 
cost $/ha</v>
      </c>
      <c r="T26" s="200" t="str">
        <f t="shared" si="2"/>
        <v>CO2-e 
kg/ha</v>
      </c>
      <c r="U26" s="175"/>
    </row>
    <row r="27" spans="1:21" x14ac:dyDescent="0.25">
      <c r="A27" s="5"/>
      <c r="B27" s="171"/>
      <c r="C27" s="201" t="s">
        <v>137</v>
      </c>
      <c r="D27" s="217">
        <v>4</v>
      </c>
      <c r="E27" s="202" t="str">
        <f>VLOOKUP(D27,$L$6:$R$20,2)</f>
        <v>Discing</v>
      </c>
      <c r="F27" s="203">
        <f>VLOOKUP(D27,$L$6:$R$20,5)</f>
        <v>12</v>
      </c>
      <c r="G27" s="204">
        <f>VLOOKUP(D27,$L$6:$R$20,6)</f>
        <v>50</v>
      </c>
      <c r="H27" s="205">
        <f>VLOOKUP(D27,$L$6:$R$20,7)</f>
        <v>31.817520000000002</v>
      </c>
      <c r="I27" s="172"/>
      <c r="J27" s="217">
        <v>4</v>
      </c>
      <c r="K27" s="202" t="str">
        <f>VLOOKUP(J27,$L$6:$R$20,2)</f>
        <v>Discing</v>
      </c>
      <c r="L27" s="203">
        <f>VLOOKUP(J27,$L$6:$R$20,5)</f>
        <v>12</v>
      </c>
      <c r="M27" s="204">
        <f>VLOOKUP(J27,$L$6:$R$20,6)</f>
        <v>50</v>
      </c>
      <c r="N27" s="205">
        <f>VLOOKUP(J27,$L$6:$R$20,7)</f>
        <v>31.817520000000002</v>
      </c>
      <c r="O27" s="172"/>
      <c r="P27" s="217">
        <v>4</v>
      </c>
      <c r="Q27" s="202" t="str">
        <f>VLOOKUP(P27,$L$6:$R$20,2)</f>
        <v>Discing</v>
      </c>
      <c r="R27" s="203">
        <f>VLOOKUP(P27,$L$6:$R$20,5)</f>
        <v>12</v>
      </c>
      <c r="S27" s="204">
        <f>VLOOKUP(P27,$L$6:$R$20,6)</f>
        <v>50</v>
      </c>
      <c r="T27" s="205">
        <f>VLOOKUP(P27,$L$6:$R$20,7)</f>
        <v>31.817520000000002</v>
      </c>
      <c r="U27" s="175"/>
    </row>
    <row r="28" spans="1:21" x14ac:dyDescent="0.25">
      <c r="A28" s="5"/>
      <c r="B28" s="171"/>
      <c r="C28" s="201" t="s">
        <v>138</v>
      </c>
      <c r="D28" s="217">
        <v>2</v>
      </c>
      <c r="E28" s="202" t="str">
        <f t="shared" ref="E28:E46" si="3">VLOOKUP(D28,$L$6:$R$20,2)</f>
        <v>Mowing</v>
      </c>
      <c r="F28" s="203">
        <f t="shared" ref="F28:F46" si="4">VLOOKUP(D28,$L$6:$R$20,5)</f>
        <v>8</v>
      </c>
      <c r="G28" s="204">
        <f t="shared" ref="G28:G46" si="5">VLOOKUP(D28,$L$6:$R$20,6)</f>
        <v>40</v>
      </c>
      <c r="H28" s="205">
        <f t="shared" ref="H28:H46" si="6">VLOOKUP(D28,$L$6:$R$20,7)</f>
        <v>21.211680000000001</v>
      </c>
      <c r="I28" s="172"/>
      <c r="J28" s="217"/>
      <c r="K28" s="202" t="str">
        <f t="shared" ref="K28:K46" si="7">VLOOKUP(J28,$L$6:$R$20,2)</f>
        <v>None</v>
      </c>
      <c r="L28" s="203">
        <f t="shared" ref="L28:L46" si="8">VLOOKUP(J28,$L$6:$R$20,5)</f>
        <v>0</v>
      </c>
      <c r="M28" s="204">
        <f t="shared" ref="M28:M46" si="9">VLOOKUP(J28,$L$6:$R$20,6)</f>
        <v>0</v>
      </c>
      <c r="N28" s="205">
        <f t="shared" ref="N28:N46" si="10">VLOOKUP(J28,$L$6:$R$20,7)</f>
        <v>0</v>
      </c>
      <c r="O28" s="172"/>
      <c r="P28" s="217"/>
      <c r="Q28" s="202" t="str">
        <f t="shared" ref="Q28:Q46" si="11">VLOOKUP(P28,$L$6:$R$20,2)</f>
        <v>None</v>
      </c>
      <c r="R28" s="203">
        <f t="shared" ref="R28:R46" si="12">VLOOKUP(P28,$L$6:$R$20,5)</f>
        <v>0</v>
      </c>
      <c r="S28" s="204">
        <f t="shared" ref="S28:S46" si="13">VLOOKUP(P28,$L$6:$R$20,6)</f>
        <v>0</v>
      </c>
      <c r="T28" s="205">
        <f t="shared" ref="T28:T46" si="14">VLOOKUP(P28,$L$6:$R$20,7)</f>
        <v>0</v>
      </c>
      <c r="U28" s="175"/>
    </row>
    <row r="29" spans="1:21" x14ac:dyDescent="0.25">
      <c r="A29" s="5"/>
      <c r="B29" s="171"/>
      <c r="C29" s="201" t="s">
        <v>139</v>
      </c>
      <c r="D29" s="217">
        <v>9</v>
      </c>
      <c r="E29" s="202" t="str">
        <f t="shared" si="3"/>
        <v>Ridge</v>
      </c>
      <c r="F29" s="203">
        <f t="shared" si="4"/>
        <v>3</v>
      </c>
      <c r="G29" s="204">
        <f t="shared" si="5"/>
        <v>25</v>
      </c>
      <c r="H29" s="205">
        <f t="shared" si="6"/>
        <v>7.9543800000000005</v>
      </c>
      <c r="I29" s="172"/>
      <c r="J29" s="217"/>
      <c r="K29" s="202" t="str">
        <f t="shared" si="7"/>
        <v>None</v>
      </c>
      <c r="L29" s="203">
        <f t="shared" si="8"/>
        <v>0</v>
      </c>
      <c r="M29" s="204">
        <f t="shared" si="9"/>
        <v>0</v>
      </c>
      <c r="N29" s="205">
        <f t="shared" si="10"/>
        <v>0</v>
      </c>
      <c r="O29" s="172"/>
      <c r="P29" s="217"/>
      <c r="Q29" s="202" t="str">
        <f t="shared" si="11"/>
        <v>None</v>
      </c>
      <c r="R29" s="203">
        <f t="shared" si="12"/>
        <v>0</v>
      </c>
      <c r="S29" s="204">
        <f t="shared" si="13"/>
        <v>0</v>
      </c>
      <c r="T29" s="205">
        <f t="shared" si="14"/>
        <v>0</v>
      </c>
      <c r="U29" s="175"/>
    </row>
    <row r="30" spans="1:21" x14ac:dyDescent="0.25">
      <c r="A30" s="5"/>
      <c r="B30" s="171"/>
      <c r="C30" s="201" t="s">
        <v>140</v>
      </c>
      <c r="D30" s="217">
        <v>1</v>
      </c>
      <c r="E30" s="202" t="str">
        <f t="shared" si="3"/>
        <v>30 cm Rip</v>
      </c>
      <c r="F30" s="203">
        <f t="shared" si="4"/>
        <v>15</v>
      </c>
      <c r="G30" s="204">
        <f t="shared" si="5"/>
        <v>50</v>
      </c>
      <c r="H30" s="205">
        <f t="shared" si="6"/>
        <v>39.771900000000002</v>
      </c>
      <c r="I30" s="172"/>
      <c r="J30" s="217"/>
      <c r="K30" s="202" t="str">
        <f t="shared" si="7"/>
        <v>None</v>
      </c>
      <c r="L30" s="203">
        <f t="shared" si="8"/>
        <v>0</v>
      </c>
      <c r="M30" s="204">
        <f t="shared" si="9"/>
        <v>0</v>
      </c>
      <c r="N30" s="205">
        <f t="shared" si="10"/>
        <v>0</v>
      </c>
      <c r="O30" s="172"/>
      <c r="P30" s="217"/>
      <c r="Q30" s="202" t="str">
        <f t="shared" si="11"/>
        <v>None</v>
      </c>
      <c r="R30" s="203">
        <f t="shared" si="12"/>
        <v>0</v>
      </c>
      <c r="S30" s="204">
        <f t="shared" si="13"/>
        <v>0</v>
      </c>
      <c r="T30" s="205">
        <f t="shared" si="14"/>
        <v>0</v>
      </c>
      <c r="U30" s="175"/>
    </row>
    <row r="31" spans="1:21" x14ac:dyDescent="0.25">
      <c r="A31" s="5"/>
      <c r="B31" s="171"/>
      <c r="C31" s="201" t="s">
        <v>141</v>
      </c>
      <c r="D31" s="217">
        <v>14</v>
      </c>
      <c r="E31" s="202" t="str">
        <f t="shared" si="3"/>
        <v>Spraying</v>
      </c>
      <c r="F31" s="203">
        <f t="shared" si="4"/>
        <v>1</v>
      </c>
      <c r="G31" s="204">
        <f t="shared" si="5"/>
        <v>16</v>
      </c>
      <c r="H31" s="205">
        <f t="shared" si="6"/>
        <v>2.6514600000000002</v>
      </c>
      <c r="I31" s="172"/>
      <c r="J31" s="217"/>
      <c r="K31" s="202" t="str">
        <f t="shared" si="7"/>
        <v>None</v>
      </c>
      <c r="L31" s="203">
        <f t="shared" si="8"/>
        <v>0</v>
      </c>
      <c r="M31" s="204">
        <f t="shared" si="9"/>
        <v>0</v>
      </c>
      <c r="N31" s="205">
        <f t="shared" si="10"/>
        <v>0</v>
      </c>
      <c r="O31" s="172"/>
      <c r="P31" s="217"/>
      <c r="Q31" s="202" t="str">
        <f t="shared" si="11"/>
        <v>None</v>
      </c>
      <c r="R31" s="203">
        <f t="shared" si="12"/>
        <v>0</v>
      </c>
      <c r="S31" s="204">
        <f t="shared" si="13"/>
        <v>0</v>
      </c>
      <c r="T31" s="205">
        <f t="shared" si="14"/>
        <v>0</v>
      </c>
      <c r="U31" s="175"/>
    </row>
    <row r="32" spans="1:21" x14ac:dyDescent="0.25">
      <c r="A32" s="5"/>
      <c r="B32" s="171"/>
      <c r="C32" s="201" t="s">
        <v>142</v>
      </c>
      <c r="D32" s="217">
        <v>14</v>
      </c>
      <c r="E32" s="202" t="str">
        <f t="shared" si="3"/>
        <v>Spraying</v>
      </c>
      <c r="F32" s="203">
        <f t="shared" si="4"/>
        <v>1</v>
      </c>
      <c r="G32" s="204">
        <f t="shared" si="5"/>
        <v>16</v>
      </c>
      <c r="H32" s="205">
        <f t="shared" si="6"/>
        <v>2.6514600000000002</v>
      </c>
      <c r="I32" s="172"/>
      <c r="J32" s="217"/>
      <c r="K32" s="202" t="str">
        <f t="shared" si="7"/>
        <v>None</v>
      </c>
      <c r="L32" s="203">
        <f t="shared" si="8"/>
        <v>0</v>
      </c>
      <c r="M32" s="204">
        <f t="shared" si="9"/>
        <v>0</v>
      </c>
      <c r="N32" s="205">
        <f t="shared" si="10"/>
        <v>0</v>
      </c>
      <c r="O32" s="172"/>
      <c r="P32" s="217"/>
      <c r="Q32" s="202" t="str">
        <f t="shared" si="11"/>
        <v>None</v>
      </c>
      <c r="R32" s="203">
        <f t="shared" si="12"/>
        <v>0</v>
      </c>
      <c r="S32" s="204">
        <f t="shared" si="13"/>
        <v>0</v>
      </c>
      <c r="T32" s="205">
        <f t="shared" si="14"/>
        <v>0</v>
      </c>
      <c r="U32" s="175"/>
    </row>
    <row r="33" spans="1:21" x14ac:dyDescent="0.25">
      <c r="A33" s="5"/>
      <c r="B33" s="171"/>
      <c r="C33" s="201" t="s">
        <v>143</v>
      </c>
      <c r="D33" s="217"/>
      <c r="E33" s="202" t="str">
        <f t="shared" si="3"/>
        <v>None</v>
      </c>
      <c r="F33" s="203">
        <f t="shared" si="4"/>
        <v>0</v>
      </c>
      <c r="G33" s="204">
        <f t="shared" si="5"/>
        <v>0</v>
      </c>
      <c r="H33" s="205">
        <f t="shared" si="6"/>
        <v>0</v>
      </c>
      <c r="I33" s="172"/>
      <c r="J33" s="217"/>
      <c r="K33" s="202" t="str">
        <f t="shared" si="7"/>
        <v>None</v>
      </c>
      <c r="L33" s="203">
        <f t="shared" si="8"/>
        <v>0</v>
      </c>
      <c r="M33" s="204">
        <f t="shared" si="9"/>
        <v>0</v>
      </c>
      <c r="N33" s="205">
        <f t="shared" si="10"/>
        <v>0</v>
      </c>
      <c r="O33" s="172"/>
      <c r="P33" s="217"/>
      <c r="Q33" s="202" t="str">
        <f t="shared" si="11"/>
        <v>None</v>
      </c>
      <c r="R33" s="203">
        <f t="shared" si="12"/>
        <v>0</v>
      </c>
      <c r="S33" s="204">
        <f t="shared" si="13"/>
        <v>0</v>
      </c>
      <c r="T33" s="205">
        <f t="shared" si="14"/>
        <v>0</v>
      </c>
      <c r="U33" s="175"/>
    </row>
    <row r="34" spans="1:21" x14ac:dyDescent="0.25">
      <c r="A34" s="5"/>
      <c r="B34" s="171"/>
      <c r="C34" s="201" t="s">
        <v>144</v>
      </c>
      <c r="D34" s="217"/>
      <c r="E34" s="202" t="str">
        <f t="shared" si="3"/>
        <v>None</v>
      </c>
      <c r="F34" s="203">
        <f t="shared" si="4"/>
        <v>0</v>
      </c>
      <c r="G34" s="204">
        <f t="shared" si="5"/>
        <v>0</v>
      </c>
      <c r="H34" s="205">
        <f t="shared" si="6"/>
        <v>0</v>
      </c>
      <c r="I34" s="172"/>
      <c r="J34" s="217"/>
      <c r="K34" s="202" t="str">
        <f t="shared" si="7"/>
        <v>None</v>
      </c>
      <c r="L34" s="203">
        <f t="shared" si="8"/>
        <v>0</v>
      </c>
      <c r="M34" s="204">
        <f t="shared" si="9"/>
        <v>0</v>
      </c>
      <c r="N34" s="205">
        <f t="shared" si="10"/>
        <v>0</v>
      </c>
      <c r="O34" s="172"/>
      <c r="P34" s="217"/>
      <c r="Q34" s="202" t="str">
        <f t="shared" si="11"/>
        <v>None</v>
      </c>
      <c r="R34" s="203">
        <f t="shared" si="12"/>
        <v>0</v>
      </c>
      <c r="S34" s="204">
        <f t="shared" si="13"/>
        <v>0</v>
      </c>
      <c r="T34" s="205">
        <f t="shared" si="14"/>
        <v>0</v>
      </c>
      <c r="U34" s="175"/>
    </row>
    <row r="35" spans="1:21" x14ac:dyDescent="0.25">
      <c r="A35" s="5"/>
      <c r="B35" s="171"/>
      <c r="C35" s="201" t="s">
        <v>145</v>
      </c>
      <c r="D35" s="217"/>
      <c r="E35" s="202" t="str">
        <f t="shared" si="3"/>
        <v>None</v>
      </c>
      <c r="F35" s="203">
        <f t="shared" si="4"/>
        <v>0</v>
      </c>
      <c r="G35" s="204">
        <f t="shared" si="5"/>
        <v>0</v>
      </c>
      <c r="H35" s="205">
        <f t="shared" si="6"/>
        <v>0</v>
      </c>
      <c r="I35" s="172"/>
      <c r="J35" s="217"/>
      <c r="K35" s="202" t="str">
        <f t="shared" si="7"/>
        <v>None</v>
      </c>
      <c r="L35" s="203">
        <f t="shared" si="8"/>
        <v>0</v>
      </c>
      <c r="M35" s="204">
        <f t="shared" si="9"/>
        <v>0</v>
      </c>
      <c r="N35" s="205">
        <f t="shared" si="10"/>
        <v>0</v>
      </c>
      <c r="O35" s="172"/>
      <c r="P35" s="217"/>
      <c r="Q35" s="202" t="str">
        <f t="shared" si="11"/>
        <v>None</v>
      </c>
      <c r="R35" s="203">
        <f t="shared" si="12"/>
        <v>0</v>
      </c>
      <c r="S35" s="204">
        <f t="shared" si="13"/>
        <v>0</v>
      </c>
      <c r="T35" s="205">
        <f t="shared" si="14"/>
        <v>0</v>
      </c>
      <c r="U35" s="175"/>
    </row>
    <row r="36" spans="1:21" x14ac:dyDescent="0.25">
      <c r="A36" s="5"/>
      <c r="B36" s="171"/>
      <c r="C36" s="201" t="s">
        <v>125</v>
      </c>
      <c r="D36" s="217"/>
      <c r="E36" s="202" t="str">
        <f t="shared" si="3"/>
        <v>None</v>
      </c>
      <c r="F36" s="203">
        <f t="shared" si="4"/>
        <v>0</v>
      </c>
      <c r="G36" s="204">
        <f t="shared" si="5"/>
        <v>0</v>
      </c>
      <c r="H36" s="205">
        <f t="shared" si="6"/>
        <v>0</v>
      </c>
      <c r="I36" s="172"/>
      <c r="J36" s="217"/>
      <c r="K36" s="202" t="str">
        <f t="shared" si="7"/>
        <v>None</v>
      </c>
      <c r="L36" s="203">
        <f t="shared" si="8"/>
        <v>0</v>
      </c>
      <c r="M36" s="204">
        <f t="shared" si="9"/>
        <v>0</v>
      </c>
      <c r="N36" s="205">
        <f t="shared" si="10"/>
        <v>0</v>
      </c>
      <c r="O36" s="172"/>
      <c r="P36" s="217"/>
      <c r="Q36" s="202" t="str">
        <f t="shared" si="11"/>
        <v>None</v>
      </c>
      <c r="R36" s="203">
        <f t="shared" si="12"/>
        <v>0</v>
      </c>
      <c r="S36" s="204">
        <f t="shared" si="13"/>
        <v>0</v>
      </c>
      <c r="T36" s="205">
        <f t="shared" si="14"/>
        <v>0</v>
      </c>
      <c r="U36" s="175"/>
    </row>
    <row r="37" spans="1:21" x14ac:dyDescent="0.25">
      <c r="A37" s="5"/>
      <c r="B37" s="171"/>
      <c r="C37" s="201" t="s">
        <v>126</v>
      </c>
      <c r="D37" s="217"/>
      <c r="E37" s="202" t="str">
        <f t="shared" si="3"/>
        <v>None</v>
      </c>
      <c r="F37" s="203">
        <f t="shared" si="4"/>
        <v>0</v>
      </c>
      <c r="G37" s="204">
        <f t="shared" si="5"/>
        <v>0</v>
      </c>
      <c r="H37" s="205">
        <f t="shared" si="6"/>
        <v>0</v>
      </c>
      <c r="I37" s="172"/>
      <c r="J37" s="217"/>
      <c r="K37" s="202" t="str">
        <f t="shared" si="7"/>
        <v>None</v>
      </c>
      <c r="L37" s="203">
        <f t="shared" si="8"/>
        <v>0</v>
      </c>
      <c r="M37" s="204">
        <f t="shared" si="9"/>
        <v>0</v>
      </c>
      <c r="N37" s="205">
        <f t="shared" si="10"/>
        <v>0</v>
      </c>
      <c r="O37" s="172"/>
      <c r="P37" s="217"/>
      <c r="Q37" s="202" t="str">
        <f t="shared" si="11"/>
        <v>None</v>
      </c>
      <c r="R37" s="203">
        <f t="shared" si="12"/>
        <v>0</v>
      </c>
      <c r="S37" s="204">
        <f t="shared" si="13"/>
        <v>0</v>
      </c>
      <c r="T37" s="205">
        <f t="shared" si="14"/>
        <v>0</v>
      </c>
      <c r="U37" s="175"/>
    </row>
    <row r="38" spans="1:21" x14ac:dyDescent="0.25">
      <c r="A38" s="5"/>
      <c r="B38" s="171"/>
      <c r="C38" s="201" t="s">
        <v>127</v>
      </c>
      <c r="D38" s="217"/>
      <c r="E38" s="202" t="str">
        <f t="shared" si="3"/>
        <v>None</v>
      </c>
      <c r="F38" s="203">
        <f t="shared" si="4"/>
        <v>0</v>
      </c>
      <c r="G38" s="204">
        <f t="shared" si="5"/>
        <v>0</v>
      </c>
      <c r="H38" s="205">
        <f t="shared" si="6"/>
        <v>0</v>
      </c>
      <c r="I38" s="172"/>
      <c r="J38" s="217"/>
      <c r="K38" s="202" t="str">
        <f t="shared" si="7"/>
        <v>None</v>
      </c>
      <c r="L38" s="203">
        <f t="shared" si="8"/>
        <v>0</v>
      </c>
      <c r="M38" s="204">
        <f t="shared" si="9"/>
        <v>0</v>
      </c>
      <c r="N38" s="205">
        <f t="shared" si="10"/>
        <v>0</v>
      </c>
      <c r="O38" s="172"/>
      <c r="P38" s="217"/>
      <c r="Q38" s="202" t="str">
        <f t="shared" si="11"/>
        <v>None</v>
      </c>
      <c r="R38" s="203">
        <f t="shared" si="12"/>
        <v>0</v>
      </c>
      <c r="S38" s="204">
        <f t="shared" si="13"/>
        <v>0</v>
      </c>
      <c r="T38" s="205">
        <f t="shared" si="14"/>
        <v>0</v>
      </c>
      <c r="U38" s="175"/>
    </row>
    <row r="39" spans="1:21" x14ac:dyDescent="0.25">
      <c r="A39" s="5"/>
      <c r="B39" s="171"/>
      <c r="C39" s="201" t="s">
        <v>128</v>
      </c>
      <c r="D39" s="217"/>
      <c r="E39" s="202" t="str">
        <f t="shared" si="3"/>
        <v>None</v>
      </c>
      <c r="F39" s="203">
        <f t="shared" si="4"/>
        <v>0</v>
      </c>
      <c r="G39" s="204">
        <f t="shared" si="5"/>
        <v>0</v>
      </c>
      <c r="H39" s="205">
        <f t="shared" si="6"/>
        <v>0</v>
      </c>
      <c r="I39" s="172"/>
      <c r="J39" s="217"/>
      <c r="K39" s="202" t="str">
        <f t="shared" si="7"/>
        <v>None</v>
      </c>
      <c r="L39" s="203">
        <f t="shared" si="8"/>
        <v>0</v>
      </c>
      <c r="M39" s="204">
        <f t="shared" si="9"/>
        <v>0</v>
      </c>
      <c r="N39" s="205">
        <f t="shared" si="10"/>
        <v>0</v>
      </c>
      <c r="O39" s="172"/>
      <c r="P39" s="217"/>
      <c r="Q39" s="202" t="str">
        <f t="shared" si="11"/>
        <v>None</v>
      </c>
      <c r="R39" s="203">
        <f t="shared" si="12"/>
        <v>0</v>
      </c>
      <c r="S39" s="204">
        <f t="shared" si="13"/>
        <v>0</v>
      </c>
      <c r="T39" s="205">
        <f t="shared" si="14"/>
        <v>0</v>
      </c>
      <c r="U39" s="175"/>
    </row>
    <row r="40" spans="1:21" x14ac:dyDescent="0.25">
      <c r="A40" s="5"/>
      <c r="B40" s="171"/>
      <c r="C40" s="201" t="s">
        <v>129</v>
      </c>
      <c r="D40" s="217"/>
      <c r="E40" s="202" t="str">
        <f t="shared" si="3"/>
        <v>None</v>
      </c>
      <c r="F40" s="203">
        <f t="shared" si="4"/>
        <v>0</v>
      </c>
      <c r="G40" s="204">
        <f t="shared" si="5"/>
        <v>0</v>
      </c>
      <c r="H40" s="205">
        <f t="shared" si="6"/>
        <v>0</v>
      </c>
      <c r="I40" s="172"/>
      <c r="J40" s="217"/>
      <c r="K40" s="202" t="str">
        <f t="shared" si="7"/>
        <v>None</v>
      </c>
      <c r="L40" s="203">
        <f t="shared" si="8"/>
        <v>0</v>
      </c>
      <c r="M40" s="204">
        <f t="shared" si="9"/>
        <v>0</v>
      </c>
      <c r="N40" s="205">
        <f t="shared" si="10"/>
        <v>0</v>
      </c>
      <c r="O40" s="172"/>
      <c r="P40" s="217"/>
      <c r="Q40" s="202" t="str">
        <f t="shared" si="11"/>
        <v>None</v>
      </c>
      <c r="R40" s="203">
        <f t="shared" si="12"/>
        <v>0</v>
      </c>
      <c r="S40" s="204">
        <f t="shared" si="13"/>
        <v>0</v>
      </c>
      <c r="T40" s="205">
        <f t="shared" si="14"/>
        <v>0</v>
      </c>
      <c r="U40" s="175"/>
    </row>
    <row r="41" spans="1:21" x14ac:dyDescent="0.25">
      <c r="A41" s="5"/>
      <c r="B41" s="171"/>
      <c r="C41" s="201" t="s">
        <v>130</v>
      </c>
      <c r="D41" s="217"/>
      <c r="E41" s="202" t="str">
        <f t="shared" si="3"/>
        <v>None</v>
      </c>
      <c r="F41" s="203">
        <f t="shared" si="4"/>
        <v>0</v>
      </c>
      <c r="G41" s="204">
        <f t="shared" si="5"/>
        <v>0</v>
      </c>
      <c r="H41" s="205">
        <f t="shared" si="6"/>
        <v>0</v>
      </c>
      <c r="I41" s="172"/>
      <c r="J41" s="217"/>
      <c r="K41" s="202" t="str">
        <f t="shared" si="7"/>
        <v>None</v>
      </c>
      <c r="L41" s="203">
        <f t="shared" si="8"/>
        <v>0</v>
      </c>
      <c r="M41" s="204">
        <f t="shared" si="9"/>
        <v>0</v>
      </c>
      <c r="N41" s="205">
        <f t="shared" si="10"/>
        <v>0</v>
      </c>
      <c r="O41" s="172"/>
      <c r="P41" s="217"/>
      <c r="Q41" s="202" t="str">
        <f t="shared" si="11"/>
        <v>None</v>
      </c>
      <c r="R41" s="203">
        <f t="shared" si="12"/>
        <v>0</v>
      </c>
      <c r="S41" s="204">
        <f t="shared" si="13"/>
        <v>0</v>
      </c>
      <c r="T41" s="205">
        <f t="shared" si="14"/>
        <v>0</v>
      </c>
      <c r="U41" s="175"/>
    </row>
    <row r="42" spans="1:21" x14ac:dyDescent="0.25">
      <c r="A42" s="5"/>
      <c r="B42" s="171"/>
      <c r="C42" s="201" t="s">
        <v>131</v>
      </c>
      <c r="D42" s="217"/>
      <c r="E42" s="202" t="str">
        <f t="shared" si="3"/>
        <v>None</v>
      </c>
      <c r="F42" s="203">
        <f t="shared" si="4"/>
        <v>0</v>
      </c>
      <c r="G42" s="204">
        <f t="shared" si="5"/>
        <v>0</v>
      </c>
      <c r="H42" s="205">
        <f t="shared" si="6"/>
        <v>0</v>
      </c>
      <c r="I42" s="172"/>
      <c r="J42" s="217"/>
      <c r="K42" s="202" t="str">
        <f t="shared" si="7"/>
        <v>None</v>
      </c>
      <c r="L42" s="203">
        <f t="shared" si="8"/>
        <v>0</v>
      </c>
      <c r="M42" s="204">
        <f t="shared" si="9"/>
        <v>0</v>
      </c>
      <c r="N42" s="205">
        <f t="shared" si="10"/>
        <v>0</v>
      </c>
      <c r="O42" s="172"/>
      <c r="P42" s="217"/>
      <c r="Q42" s="202" t="str">
        <f t="shared" si="11"/>
        <v>None</v>
      </c>
      <c r="R42" s="203">
        <f t="shared" si="12"/>
        <v>0</v>
      </c>
      <c r="S42" s="204">
        <f t="shared" si="13"/>
        <v>0</v>
      </c>
      <c r="T42" s="205">
        <f t="shared" si="14"/>
        <v>0</v>
      </c>
      <c r="U42" s="175"/>
    </row>
    <row r="43" spans="1:21" x14ac:dyDescent="0.25">
      <c r="A43" s="5"/>
      <c r="B43" s="171"/>
      <c r="C43" s="201" t="s">
        <v>132</v>
      </c>
      <c r="D43" s="217"/>
      <c r="E43" s="202" t="str">
        <f t="shared" si="3"/>
        <v>None</v>
      </c>
      <c r="F43" s="203">
        <f t="shared" si="4"/>
        <v>0</v>
      </c>
      <c r="G43" s="204">
        <f t="shared" si="5"/>
        <v>0</v>
      </c>
      <c r="H43" s="205">
        <f t="shared" si="6"/>
        <v>0</v>
      </c>
      <c r="I43" s="172"/>
      <c r="J43" s="217"/>
      <c r="K43" s="202" t="str">
        <f t="shared" si="7"/>
        <v>None</v>
      </c>
      <c r="L43" s="203">
        <f t="shared" si="8"/>
        <v>0</v>
      </c>
      <c r="M43" s="204">
        <f t="shared" si="9"/>
        <v>0</v>
      </c>
      <c r="N43" s="205">
        <f t="shared" si="10"/>
        <v>0</v>
      </c>
      <c r="O43" s="172"/>
      <c r="P43" s="217"/>
      <c r="Q43" s="202" t="str">
        <f t="shared" si="11"/>
        <v>None</v>
      </c>
      <c r="R43" s="203">
        <f t="shared" si="12"/>
        <v>0</v>
      </c>
      <c r="S43" s="204">
        <f t="shared" si="13"/>
        <v>0</v>
      </c>
      <c r="T43" s="205">
        <f t="shared" si="14"/>
        <v>0</v>
      </c>
      <c r="U43" s="175"/>
    </row>
    <row r="44" spans="1:21" x14ac:dyDescent="0.25">
      <c r="A44" s="5"/>
      <c r="B44" s="171"/>
      <c r="C44" s="201" t="s">
        <v>133</v>
      </c>
      <c r="D44" s="217"/>
      <c r="E44" s="202" t="str">
        <f t="shared" si="3"/>
        <v>None</v>
      </c>
      <c r="F44" s="203">
        <f t="shared" si="4"/>
        <v>0</v>
      </c>
      <c r="G44" s="204">
        <f t="shared" si="5"/>
        <v>0</v>
      </c>
      <c r="H44" s="205">
        <f t="shared" si="6"/>
        <v>0</v>
      </c>
      <c r="I44" s="172"/>
      <c r="J44" s="217"/>
      <c r="K44" s="202" t="str">
        <f t="shared" si="7"/>
        <v>None</v>
      </c>
      <c r="L44" s="203">
        <f t="shared" si="8"/>
        <v>0</v>
      </c>
      <c r="M44" s="204">
        <f t="shared" si="9"/>
        <v>0</v>
      </c>
      <c r="N44" s="205">
        <f t="shared" si="10"/>
        <v>0</v>
      </c>
      <c r="O44" s="172"/>
      <c r="P44" s="217"/>
      <c r="Q44" s="202" t="str">
        <f t="shared" si="11"/>
        <v>None</v>
      </c>
      <c r="R44" s="203">
        <f t="shared" si="12"/>
        <v>0</v>
      </c>
      <c r="S44" s="204">
        <f t="shared" si="13"/>
        <v>0</v>
      </c>
      <c r="T44" s="205">
        <f t="shared" si="14"/>
        <v>0</v>
      </c>
      <c r="U44" s="175"/>
    </row>
    <row r="45" spans="1:21" x14ac:dyDescent="0.25">
      <c r="A45" s="5"/>
      <c r="B45" s="171"/>
      <c r="C45" s="201" t="s">
        <v>134</v>
      </c>
      <c r="D45" s="217"/>
      <c r="E45" s="202" t="str">
        <f t="shared" si="3"/>
        <v>None</v>
      </c>
      <c r="F45" s="203">
        <f t="shared" si="4"/>
        <v>0</v>
      </c>
      <c r="G45" s="204">
        <f t="shared" si="5"/>
        <v>0</v>
      </c>
      <c r="H45" s="205">
        <f t="shared" si="6"/>
        <v>0</v>
      </c>
      <c r="I45" s="172"/>
      <c r="J45" s="217"/>
      <c r="K45" s="202" t="str">
        <f t="shared" si="7"/>
        <v>None</v>
      </c>
      <c r="L45" s="203">
        <f t="shared" si="8"/>
        <v>0</v>
      </c>
      <c r="M45" s="204">
        <f t="shared" si="9"/>
        <v>0</v>
      </c>
      <c r="N45" s="205">
        <f t="shared" si="10"/>
        <v>0</v>
      </c>
      <c r="O45" s="172"/>
      <c r="P45" s="217"/>
      <c r="Q45" s="202" t="str">
        <f t="shared" si="11"/>
        <v>None</v>
      </c>
      <c r="R45" s="203">
        <f t="shared" si="12"/>
        <v>0</v>
      </c>
      <c r="S45" s="204">
        <f t="shared" si="13"/>
        <v>0</v>
      </c>
      <c r="T45" s="205">
        <f t="shared" si="14"/>
        <v>0</v>
      </c>
      <c r="U45" s="175"/>
    </row>
    <row r="46" spans="1:21" x14ac:dyDescent="0.25">
      <c r="A46" s="5"/>
      <c r="B46" s="171"/>
      <c r="C46" s="201" t="s">
        <v>135</v>
      </c>
      <c r="D46" s="217"/>
      <c r="E46" s="202" t="str">
        <f t="shared" si="3"/>
        <v>None</v>
      </c>
      <c r="F46" s="203">
        <f t="shared" si="4"/>
        <v>0</v>
      </c>
      <c r="G46" s="204">
        <f t="shared" si="5"/>
        <v>0</v>
      </c>
      <c r="H46" s="205">
        <f t="shared" si="6"/>
        <v>0</v>
      </c>
      <c r="I46" s="172"/>
      <c r="J46" s="217"/>
      <c r="K46" s="202" t="str">
        <f t="shared" si="7"/>
        <v>None</v>
      </c>
      <c r="L46" s="203">
        <f t="shared" si="8"/>
        <v>0</v>
      </c>
      <c r="M46" s="204">
        <f t="shared" si="9"/>
        <v>0</v>
      </c>
      <c r="N46" s="205">
        <f t="shared" si="10"/>
        <v>0</v>
      </c>
      <c r="O46" s="172"/>
      <c r="P46" s="217"/>
      <c r="Q46" s="202" t="str">
        <f t="shared" si="11"/>
        <v>None</v>
      </c>
      <c r="R46" s="203">
        <f t="shared" si="12"/>
        <v>0</v>
      </c>
      <c r="S46" s="204">
        <f t="shared" si="13"/>
        <v>0</v>
      </c>
      <c r="T46" s="205">
        <f t="shared" si="14"/>
        <v>0</v>
      </c>
      <c r="U46" s="175"/>
    </row>
    <row r="47" spans="1:21" ht="19.5" customHeight="1" x14ac:dyDescent="0.25">
      <c r="A47" s="5"/>
      <c r="B47" s="171"/>
      <c r="C47" s="172"/>
      <c r="D47" s="33"/>
      <c r="E47" s="109" t="s">
        <v>21</v>
      </c>
      <c r="F47" s="206">
        <f>F48*F11</f>
        <v>2800</v>
      </c>
      <c r="G47" s="207">
        <f>G48*F11</f>
        <v>13790</v>
      </c>
      <c r="H47" s="208">
        <f>H48*F11</f>
        <v>7424.0880000000006</v>
      </c>
      <c r="I47" s="172"/>
      <c r="J47" s="33"/>
      <c r="K47" s="109" t="s">
        <v>21</v>
      </c>
      <c r="L47" s="206">
        <f>L48*F11</f>
        <v>840</v>
      </c>
      <c r="M47" s="207">
        <f>M48*F11</f>
        <v>3500</v>
      </c>
      <c r="N47" s="208">
        <f>N48*F11</f>
        <v>2227.2264</v>
      </c>
      <c r="O47" s="172"/>
      <c r="P47" s="33"/>
      <c r="Q47" s="109" t="s">
        <v>21</v>
      </c>
      <c r="R47" s="206">
        <f>R48*F11</f>
        <v>840</v>
      </c>
      <c r="S47" s="207">
        <f>S48*F11</f>
        <v>3500</v>
      </c>
      <c r="T47" s="208">
        <f>T48*F11</f>
        <v>2227.2264</v>
      </c>
      <c r="U47" s="175"/>
    </row>
    <row r="48" spans="1:21" ht="18" customHeight="1" x14ac:dyDescent="0.25">
      <c r="A48" s="5"/>
      <c r="B48" s="171"/>
      <c r="C48" s="172"/>
      <c r="D48" s="33"/>
      <c r="E48" s="109" t="s">
        <v>22</v>
      </c>
      <c r="F48" s="206">
        <f>SUM(F27:F46)</f>
        <v>40</v>
      </c>
      <c r="G48" s="207">
        <f>SUM(G27:G46)</f>
        <v>197</v>
      </c>
      <c r="H48" s="208">
        <f>SUM(H27:H46)</f>
        <v>106.05840000000001</v>
      </c>
      <c r="I48" s="172"/>
      <c r="J48" s="33"/>
      <c r="K48" s="109" t="s">
        <v>22</v>
      </c>
      <c r="L48" s="206">
        <f>SUM(L27:L46)</f>
        <v>12</v>
      </c>
      <c r="M48" s="207">
        <f>SUM(M27:M46)</f>
        <v>50</v>
      </c>
      <c r="N48" s="208">
        <f>SUM(N27:N46)</f>
        <v>31.817520000000002</v>
      </c>
      <c r="O48" s="172"/>
      <c r="P48" s="33"/>
      <c r="Q48" s="109" t="s">
        <v>22</v>
      </c>
      <c r="R48" s="206">
        <f>SUM(R27:R46)</f>
        <v>12</v>
      </c>
      <c r="S48" s="207">
        <f>SUM(S27:S46)</f>
        <v>50</v>
      </c>
      <c r="T48" s="208">
        <f>SUM(T27:T46)</f>
        <v>31.817520000000002</v>
      </c>
      <c r="U48" s="175"/>
    </row>
    <row r="49" spans="1:21" ht="18" customHeight="1" x14ac:dyDescent="0.25">
      <c r="A49" s="5"/>
      <c r="B49" s="171"/>
      <c r="C49" s="172"/>
      <c r="D49" s="33"/>
      <c r="E49" s="109" t="s">
        <v>146</v>
      </c>
      <c r="F49" s="206">
        <f>F48/$F25</f>
        <v>8</v>
      </c>
      <c r="G49" s="207">
        <f>G48/$F25</f>
        <v>39.4</v>
      </c>
      <c r="H49" s="208">
        <f>H48/$F25</f>
        <v>21.211680000000001</v>
      </c>
      <c r="I49" s="172"/>
      <c r="J49" s="33"/>
      <c r="K49" s="109" t="s">
        <v>146</v>
      </c>
      <c r="L49" s="206">
        <f>L48/$L25</f>
        <v>2.4</v>
      </c>
      <c r="M49" s="207">
        <f>M48/$L25</f>
        <v>10</v>
      </c>
      <c r="N49" s="208">
        <f>N48/$L25</f>
        <v>6.3635040000000007</v>
      </c>
      <c r="O49" s="172"/>
      <c r="P49" s="33"/>
      <c r="Q49" s="109" t="s">
        <v>146</v>
      </c>
      <c r="R49" s="206">
        <f>R48/$F25</f>
        <v>2.4</v>
      </c>
      <c r="S49" s="207">
        <f>S48/$F25</f>
        <v>10</v>
      </c>
      <c r="T49" s="208">
        <f>T48/$F25</f>
        <v>6.3635040000000007</v>
      </c>
      <c r="U49" s="175"/>
    </row>
    <row r="50" spans="1:21" ht="18" customHeight="1" x14ac:dyDescent="0.25">
      <c r="A50" s="5"/>
      <c r="B50" s="171"/>
      <c r="C50" s="172"/>
      <c r="D50" s="33"/>
      <c r="E50" s="34"/>
      <c r="F50" s="34"/>
      <c r="G50" s="34"/>
      <c r="H50" s="35"/>
      <c r="I50" s="172"/>
      <c r="J50" s="33"/>
      <c r="K50" s="109" t="s">
        <v>72</v>
      </c>
      <c r="L50" s="209">
        <f>(F49-L49)/F49</f>
        <v>0.7</v>
      </c>
      <c r="M50" s="210">
        <f>(G49-M49)/G49</f>
        <v>0.74619289340101524</v>
      </c>
      <c r="N50" s="211">
        <f>(H49-N49)/H49</f>
        <v>0.7</v>
      </c>
      <c r="O50" s="172"/>
      <c r="P50" s="33"/>
      <c r="Q50" s="109" t="s">
        <v>72</v>
      </c>
      <c r="R50" s="209">
        <f>(F49-R49)/F49</f>
        <v>0.7</v>
      </c>
      <c r="S50" s="210">
        <f t="shared" ref="S50:T50" si="15">(G49-S49)/G49</f>
        <v>0.74619289340101524</v>
      </c>
      <c r="T50" s="211">
        <f t="shared" si="15"/>
        <v>0.7</v>
      </c>
      <c r="U50" s="175"/>
    </row>
    <row r="51" spans="1:21" ht="18" customHeight="1" x14ac:dyDescent="0.25">
      <c r="A51" s="5"/>
      <c r="B51" s="171"/>
      <c r="C51" s="172"/>
      <c r="D51" s="42"/>
      <c r="E51" s="43"/>
      <c r="F51" s="43"/>
      <c r="G51" s="43"/>
      <c r="H51" s="44"/>
      <c r="I51" s="172"/>
      <c r="J51" s="42"/>
      <c r="K51" s="119" t="s">
        <v>72</v>
      </c>
      <c r="L51" s="206">
        <f>(F47-L47)</f>
        <v>1960</v>
      </c>
      <c r="M51" s="212">
        <f>(G47-M47)</f>
        <v>10290</v>
      </c>
      <c r="N51" s="208">
        <f>(H47-N47)</f>
        <v>5196.8616000000002</v>
      </c>
      <c r="O51" s="172"/>
      <c r="P51" s="42"/>
      <c r="Q51" s="119" t="s">
        <v>72</v>
      </c>
      <c r="R51" s="213">
        <f>F47-R47</f>
        <v>1960</v>
      </c>
      <c r="S51" s="212">
        <f>G47-S47</f>
        <v>10290</v>
      </c>
      <c r="T51" s="208">
        <f>H47-T47</f>
        <v>5196.8616000000002</v>
      </c>
      <c r="U51" s="175"/>
    </row>
    <row r="52" spans="1:21" ht="11.25" customHeight="1" thickBot="1" x14ac:dyDescent="0.3">
      <c r="A52" s="5"/>
      <c r="B52" s="214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6"/>
    </row>
  </sheetData>
  <sheetProtection sheet="1" objects="1" scenarios="1"/>
  <phoneticPr fontId="5" type="noConversion"/>
  <dataValidations count="1">
    <dataValidation type="whole" allowBlank="1" showInputMessage="1" showErrorMessage="1" sqref="D27:D46 J27:J46 P27:P46">
      <formula1>0</formula1>
      <formula2>14</formula2>
    </dataValidation>
  </dataValidations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zoomScale="75" zoomScaleNormal="75" workbookViewId="0"/>
  </sheetViews>
  <sheetFormatPr defaultRowHeight="15" x14ac:dyDescent="0.25"/>
  <cols>
    <col min="1" max="1" width="2.7109375" customWidth="1"/>
    <col min="2" max="2" width="2" customWidth="1"/>
    <col min="3" max="3" width="17" customWidth="1"/>
    <col min="4" max="4" width="12.140625" customWidth="1"/>
    <col min="5" max="5" width="19.140625" customWidth="1"/>
    <col min="6" max="7" width="11.5703125" customWidth="1"/>
    <col min="8" max="8" width="12.85546875" customWidth="1"/>
    <col min="9" max="9" width="3.28515625" customWidth="1"/>
    <col min="10" max="10" width="11.5703125" customWidth="1"/>
    <col min="11" max="11" width="14.7109375" customWidth="1"/>
    <col min="12" max="12" width="13.42578125" customWidth="1"/>
    <col min="13" max="13" width="10.5703125" customWidth="1"/>
    <col min="14" max="14" width="13" customWidth="1"/>
    <col min="15" max="15" width="4.28515625" customWidth="1"/>
    <col min="16" max="16" width="13.7109375" customWidth="1"/>
    <col min="17" max="17" width="15.140625" customWidth="1"/>
    <col min="18" max="18" width="13" customWidth="1"/>
    <col min="19" max="19" width="12.140625" customWidth="1"/>
    <col min="20" max="20" width="12.42578125" customWidth="1"/>
    <col min="21" max="21" width="3.85546875" customWidth="1"/>
  </cols>
  <sheetData>
    <row r="1" spans="1:21" ht="7.5" customHeight="1" thickBo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7.5" customHeight="1" thickBot="1" x14ac:dyDescent="0.3">
      <c r="A2" s="5"/>
      <c r="B2" s="168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70"/>
    </row>
    <row r="3" spans="1:21" ht="32.25" customHeight="1" x14ac:dyDescent="0.55000000000000004">
      <c r="A3" s="5"/>
      <c r="B3" s="171"/>
      <c r="C3" s="172"/>
      <c r="D3" s="173"/>
      <c r="E3" s="173"/>
      <c r="F3" s="173"/>
      <c r="G3" s="174" t="s">
        <v>26</v>
      </c>
      <c r="H3" s="172"/>
      <c r="I3" s="172"/>
      <c r="J3" s="172"/>
      <c r="K3" s="172"/>
      <c r="L3" s="218" t="s">
        <v>101</v>
      </c>
      <c r="M3" s="219"/>
      <c r="N3" s="219"/>
      <c r="O3" s="219"/>
      <c r="P3" s="220" t="s">
        <v>154</v>
      </c>
      <c r="Q3" s="219"/>
      <c r="R3" s="221"/>
      <c r="S3" s="172"/>
      <c r="T3" s="172"/>
      <c r="U3" s="175"/>
    </row>
    <row r="4" spans="1:21" ht="22.5" customHeight="1" x14ac:dyDescent="0.4">
      <c r="A4" s="5"/>
      <c r="B4" s="171"/>
      <c r="C4" s="172"/>
      <c r="D4" s="176"/>
      <c r="E4" s="177"/>
      <c r="F4" s="144"/>
      <c r="G4" s="167" t="s">
        <v>161</v>
      </c>
      <c r="H4" s="166"/>
      <c r="I4" s="172"/>
      <c r="J4" s="172"/>
      <c r="K4" s="172"/>
      <c r="L4" s="222" t="s">
        <v>48</v>
      </c>
      <c r="M4" s="34" t="s">
        <v>49</v>
      </c>
      <c r="N4" s="34"/>
      <c r="O4" s="34"/>
      <c r="P4" s="34" t="s">
        <v>81</v>
      </c>
      <c r="Q4" s="34" t="s">
        <v>50</v>
      </c>
      <c r="R4" s="223"/>
      <c r="S4" s="172"/>
      <c r="T4" s="172"/>
      <c r="U4" s="175"/>
    </row>
    <row r="5" spans="1:21" ht="14.25" customHeight="1" x14ac:dyDescent="0.25">
      <c r="A5" s="5"/>
      <c r="B5" s="171"/>
      <c r="C5" s="172"/>
      <c r="D5" s="172"/>
      <c r="E5" s="180"/>
      <c r="F5" s="177"/>
      <c r="G5" s="177"/>
      <c r="H5" s="177"/>
      <c r="I5" s="177"/>
      <c r="J5" s="177"/>
      <c r="K5" s="172"/>
      <c r="L5" s="224">
        <f>'Set Up'!O21</f>
        <v>0</v>
      </c>
      <c r="M5" s="34" t="str">
        <f>'Set Up'!P21</f>
        <v>None</v>
      </c>
      <c r="N5" s="34"/>
      <c r="O5" s="34"/>
      <c r="P5" s="225">
        <f>'Set Up'!R21</f>
        <v>0</v>
      </c>
      <c r="Q5" s="158">
        <f>'Set Up'!S21</f>
        <v>0</v>
      </c>
      <c r="R5" s="223"/>
      <c r="S5" s="172"/>
      <c r="T5" s="172"/>
      <c r="U5" s="175"/>
    </row>
    <row r="6" spans="1:21" ht="14.25" customHeight="1" x14ac:dyDescent="0.25">
      <c r="A6" s="5"/>
      <c r="B6" s="171"/>
      <c r="C6" s="172"/>
      <c r="D6" s="45"/>
      <c r="E6" s="134"/>
      <c r="F6" s="134"/>
      <c r="G6" s="134"/>
      <c r="H6" s="134"/>
      <c r="I6" s="134"/>
      <c r="J6" s="49"/>
      <c r="K6" s="172"/>
      <c r="L6" s="224">
        <f>'Set Up'!O22</f>
        <v>1</v>
      </c>
      <c r="M6" s="34" t="str">
        <f>'Set Up'!P22</f>
        <v>Ammonium nitrate</v>
      </c>
      <c r="N6" s="34"/>
      <c r="O6" s="34"/>
      <c r="P6" s="225">
        <f>'Set Up'!R22</f>
        <v>2600</v>
      </c>
      <c r="Q6" s="158">
        <f>'Set Up'!S22</f>
        <v>800</v>
      </c>
      <c r="R6" s="223"/>
      <c r="S6" s="172"/>
      <c r="T6" s="172"/>
      <c r="U6" s="175"/>
    </row>
    <row r="7" spans="1:21" ht="14.25" customHeight="1" x14ac:dyDescent="0.25">
      <c r="A7" s="5"/>
      <c r="B7" s="171"/>
      <c r="C7" s="172"/>
      <c r="D7" s="33"/>
      <c r="E7" s="109" t="str">
        <f>'Set Up'!E7</f>
        <v>Farm:</v>
      </c>
      <c r="F7" s="187" t="str">
        <f>'Set Up'!F7</f>
        <v>My Farm</v>
      </c>
      <c r="G7" s="187"/>
      <c r="H7" s="188"/>
      <c r="I7" s="188"/>
      <c r="J7" s="114"/>
      <c r="K7" s="172"/>
      <c r="L7" s="224">
        <f>'Set Up'!O23</f>
        <v>2</v>
      </c>
      <c r="M7" s="34" t="str">
        <f>'Set Up'!P23</f>
        <v>Calc Ammon Nitrate (CAN)</v>
      </c>
      <c r="N7" s="34"/>
      <c r="O7" s="34"/>
      <c r="P7" s="225">
        <f>'Set Up'!R23</f>
        <v>1931</v>
      </c>
      <c r="Q7" s="158">
        <f>'Set Up'!S23</f>
        <v>720</v>
      </c>
      <c r="R7" s="223"/>
      <c r="S7" s="172"/>
      <c r="T7" s="172"/>
      <c r="U7" s="175"/>
    </row>
    <row r="8" spans="1:21" ht="14.25" customHeight="1" x14ac:dyDescent="0.25">
      <c r="A8" s="5"/>
      <c r="B8" s="171"/>
      <c r="C8" s="172"/>
      <c r="D8" s="33"/>
      <c r="E8" s="34"/>
      <c r="F8" s="34"/>
      <c r="G8" s="34"/>
      <c r="H8" s="34"/>
      <c r="I8" s="34"/>
      <c r="J8" s="35"/>
      <c r="K8" s="172"/>
      <c r="L8" s="224">
        <f>'Set Up'!O24</f>
        <v>3</v>
      </c>
      <c r="M8" s="34" t="str">
        <f>'Set Up'!P24</f>
        <v>Ammonium sulphate</v>
      </c>
      <c r="N8" s="34"/>
      <c r="O8" s="34"/>
      <c r="P8" s="225">
        <f>'Set Up'!R24</f>
        <v>608</v>
      </c>
      <c r="Q8" s="158">
        <f>'Set Up'!S24</f>
        <v>610</v>
      </c>
      <c r="R8" s="223"/>
      <c r="S8" s="172"/>
      <c r="T8" s="172"/>
      <c r="U8" s="175"/>
    </row>
    <row r="9" spans="1:21" ht="14.25" customHeight="1" x14ac:dyDescent="0.25">
      <c r="A9" s="5"/>
      <c r="B9" s="171"/>
      <c r="C9" s="172"/>
      <c r="D9" s="33"/>
      <c r="E9" s="109" t="str">
        <f>'Set Up'!E8</f>
        <v>Crop:</v>
      </c>
      <c r="F9" s="187" t="str">
        <f>'Set Up'!F8</f>
        <v>Sample Crop</v>
      </c>
      <c r="G9" s="34"/>
      <c r="H9" s="188"/>
      <c r="I9" s="188"/>
      <c r="J9" s="114"/>
      <c r="K9" s="172"/>
      <c r="L9" s="224">
        <f>'Set Up'!O25</f>
        <v>4</v>
      </c>
      <c r="M9" s="34" t="str">
        <f>'Set Up'!P25</f>
        <v>Synthetic Urea</v>
      </c>
      <c r="N9" s="34"/>
      <c r="O9" s="34"/>
      <c r="P9" s="225">
        <f>'Set Up'!R25</f>
        <v>1056</v>
      </c>
      <c r="Q9" s="158">
        <f>'Set Up'!S25</f>
        <v>760</v>
      </c>
      <c r="R9" s="223"/>
      <c r="S9" s="172"/>
      <c r="T9" s="172"/>
      <c r="U9" s="175"/>
    </row>
    <row r="10" spans="1:21" ht="14.25" customHeight="1" x14ac:dyDescent="0.25">
      <c r="A10" s="5"/>
      <c r="B10" s="171"/>
      <c r="C10" s="172"/>
      <c r="D10" s="33"/>
      <c r="E10" s="34"/>
      <c r="F10" s="34"/>
      <c r="G10" s="34"/>
      <c r="H10" s="34"/>
      <c r="I10" s="34"/>
      <c r="J10" s="35"/>
      <c r="K10" s="172"/>
      <c r="L10" s="224">
        <f>'Set Up'!O26</f>
        <v>5</v>
      </c>
      <c r="M10" s="34" t="str">
        <f>'Set Up'!P26</f>
        <v>Diammonium Phosp (DAP)</v>
      </c>
      <c r="N10" s="34"/>
      <c r="O10" s="34"/>
      <c r="P10" s="225">
        <f>'Set Up'!R26</f>
        <v>1117</v>
      </c>
      <c r="Q10" s="158">
        <f>'Set Up'!S26</f>
        <v>1050</v>
      </c>
      <c r="R10" s="223"/>
      <c r="S10" s="172"/>
      <c r="T10" s="172"/>
      <c r="U10" s="175"/>
    </row>
    <row r="11" spans="1:21" ht="14.25" customHeight="1" x14ac:dyDescent="0.25">
      <c r="A11" s="5"/>
      <c r="B11" s="171"/>
      <c r="C11" s="172"/>
      <c r="D11" s="33"/>
      <c r="E11" s="109" t="str">
        <f>'Set Up'!E9</f>
        <v>Area Cropped (ha)</v>
      </c>
      <c r="F11" s="187">
        <f>'Set Up'!F9</f>
        <v>70</v>
      </c>
      <c r="G11" s="34"/>
      <c r="H11" s="188"/>
      <c r="I11" s="188"/>
      <c r="J11" s="114"/>
      <c r="K11" s="172"/>
      <c r="L11" s="224">
        <f>'Set Up'!O27</f>
        <v>6</v>
      </c>
      <c r="M11" s="34" t="str">
        <f>'Set Up'!P27</f>
        <v>Single Superphosphate</v>
      </c>
      <c r="N11" s="34"/>
      <c r="O11" s="34"/>
      <c r="P11" s="225">
        <f>'Set Up'!R27</f>
        <v>210</v>
      </c>
      <c r="Q11" s="158">
        <f>'Set Up'!S27</f>
        <v>350</v>
      </c>
      <c r="R11" s="223"/>
      <c r="S11" s="172"/>
      <c r="T11" s="172"/>
      <c r="U11" s="175"/>
    </row>
    <row r="12" spans="1:21" ht="14.25" customHeight="1" x14ac:dyDescent="0.25">
      <c r="A12" s="5"/>
      <c r="B12" s="171"/>
      <c r="C12" s="172"/>
      <c r="D12" s="33"/>
      <c r="E12" s="109"/>
      <c r="F12" s="187"/>
      <c r="G12" s="34"/>
      <c r="H12" s="188"/>
      <c r="I12" s="188"/>
      <c r="J12" s="114"/>
      <c r="K12" s="172"/>
      <c r="L12" s="224">
        <f>'Set Up'!O28</f>
        <v>7</v>
      </c>
      <c r="M12" s="34" t="str">
        <f>'Set Up'!P28</f>
        <v>Triple Superphosphate</v>
      </c>
      <c r="N12" s="34"/>
      <c r="O12" s="34"/>
      <c r="P12" s="225">
        <f>'Set Up'!R28</f>
        <v>596</v>
      </c>
      <c r="Q12" s="158">
        <f>'Set Up'!S28</f>
        <v>940</v>
      </c>
      <c r="R12" s="223"/>
      <c r="S12" s="172"/>
      <c r="T12" s="172"/>
      <c r="U12" s="175"/>
    </row>
    <row r="13" spans="1:21" ht="14.25" customHeight="1" x14ac:dyDescent="0.25">
      <c r="A13" s="5"/>
      <c r="B13" s="171"/>
      <c r="C13" s="172"/>
      <c r="D13" s="33"/>
      <c r="E13" s="109" t="str">
        <f>'Set Up'!J7</f>
        <v>Fuel price ($/L)</v>
      </c>
      <c r="F13" s="187">
        <f>'Set Up'!K7</f>
        <v>1.5</v>
      </c>
      <c r="G13" s="34"/>
      <c r="H13" s="188"/>
      <c r="I13" s="188"/>
      <c r="J13" s="114"/>
      <c r="K13" s="172"/>
      <c r="L13" s="224">
        <f>'Set Up'!O29</f>
        <v>8</v>
      </c>
      <c r="M13" s="34" t="str">
        <f>'Set Up'!P29</f>
        <v>Potassium Chloride (KCl)</v>
      </c>
      <c r="N13" s="34"/>
      <c r="O13" s="34"/>
      <c r="P13" s="225">
        <f>'Set Up'!R29</f>
        <v>583</v>
      </c>
      <c r="Q13" s="158">
        <f>'Set Up'!S29</f>
        <v>850</v>
      </c>
      <c r="R13" s="223"/>
      <c r="S13" s="172"/>
      <c r="T13" s="172"/>
      <c r="U13" s="175"/>
    </row>
    <row r="14" spans="1:21" ht="14.25" customHeight="1" x14ac:dyDescent="0.25">
      <c r="A14" s="5"/>
      <c r="B14" s="171"/>
      <c r="C14" s="172"/>
      <c r="D14" s="33"/>
      <c r="E14" s="109"/>
      <c r="F14" s="187"/>
      <c r="G14" s="34"/>
      <c r="H14" s="188"/>
      <c r="I14" s="188"/>
      <c r="J14" s="114"/>
      <c r="K14" s="172"/>
      <c r="L14" s="224">
        <f>'Set Up'!O30</f>
        <v>9</v>
      </c>
      <c r="M14" s="34">
        <f>'Set Up'!P30</f>
        <v>0</v>
      </c>
      <c r="N14" s="34"/>
      <c r="O14" s="34"/>
      <c r="P14" s="225">
        <f>'Set Up'!R30</f>
        <v>0</v>
      </c>
      <c r="Q14" s="158">
        <f>'Set Up'!S30</f>
        <v>0</v>
      </c>
      <c r="R14" s="223"/>
      <c r="S14" s="172"/>
      <c r="T14" s="172"/>
      <c r="U14" s="175"/>
    </row>
    <row r="15" spans="1:21" ht="14.25" customHeight="1" x14ac:dyDescent="0.25">
      <c r="A15" s="5"/>
      <c r="B15" s="171"/>
      <c r="C15" s="172"/>
      <c r="D15" s="33"/>
      <c r="E15" s="109" t="str">
        <f>'Set Up'!J8</f>
        <v>CO2-e Diesel (kg/L)</v>
      </c>
      <c r="F15" s="187">
        <f>'Set Up'!K8</f>
        <v>2.6514600000000002</v>
      </c>
      <c r="G15" s="34"/>
      <c r="H15" s="188"/>
      <c r="I15" s="188"/>
      <c r="J15" s="114"/>
      <c r="K15" s="172"/>
      <c r="L15" s="224">
        <f>'Set Up'!O31</f>
        <v>10</v>
      </c>
      <c r="M15" s="34" t="str">
        <f>'Set Up'!P31</f>
        <v>Lime</v>
      </c>
      <c r="N15" s="34"/>
      <c r="O15" s="34"/>
      <c r="P15" s="225">
        <f>'Set Up'!R31</f>
        <v>4</v>
      </c>
      <c r="Q15" s="158">
        <f>'Set Up'!S31</f>
        <v>25</v>
      </c>
      <c r="R15" s="223"/>
      <c r="S15" s="172"/>
      <c r="T15" s="172"/>
      <c r="U15" s="175"/>
    </row>
    <row r="16" spans="1:21" ht="14.25" customHeight="1" x14ac:dyDescent="0.25">
      <c r="A16" s="5"/>
      <c r="B16" s="171"/>
      <c r="C16" s="172"/>
      <c r="D16" s="33"/>
      <c r="E16" s="109"/>
      <c r="F16" s="187"/>
      <c r="G16" s="34"/>
      <c r="H16" s="188"/>
      <c r="I16" s="188"/>
      <c r="J16" s="114"/>
      <c r="K16" s="172"/>
      <c r="L16" s="224">
        <f>'Set Up'!O32</f>
        <v>11</v>
      </c>
      <c r="M16" s="34">
        <f>'Set Up'!P32</f>
        <v>0</v>
      </c>
      <c r="N16" s="34"/>
      <c r="O16" s="34"/>
      <c r="P16" s="225">
        <f>'Set Up'!R32</f>
        <v>0</v>
      </c>
      <c r="Q16" s="158">
        <f>'Set Up'!S32</f>
        <v>0</v>
      </c>
      <c r="R16" s="223"/>
      <c r="S16" s="172"/>
      <c r="T16" s="172"/>
      <c r="U16" s="175"/>
    </row>
    <row r="17" spans="1:21" ht="14.25" customHeight="1" x14ac:dyDescent="0.25">
      <c r="A17" s="5"/>
      <c r="B17" s="171"/>
      <c r="C17" s="172"/>
      <c r="D17" s="33"/>
      <c r="E17" s="109" t="str">
        <f>'Set Up'!J9</f>
        <v>CO2-e cost ($/T)</v>
      </c>
      <c r="F17" s="187">
        <f>'Set Up'!K9</f>
        <v>25</v>
      </c>
      <c r="G17" s="34"/>
      <c r="H17" s="188"/>
      <c r="I17" s="188"/>
      <c r="J17" s="114"/>
      <c r="K17" s="172"/>
      <c r="L17" s="224">
        <f>'Set Up'!O33</f>
        <v>12</v>
      </c>
      <c r="M17" s="34">
        <f>'Set Up'!P33</f>
        <v>0</v>
      </c>
      <c r="N17" s="34"/>
      <c r="O17" s="34"/>
      <c r="P17" s="225">
        <f>'Set Up'!R33</f>
        <v>0</v>
      </c>
      <c r="Q17" s="158">
        <f>'Set Up'!S33</f>
        <v>0</v>
      </c>
      <c r="R17" s="223"/>
      <c r="S17" s="172"/>
      <c r="T17" s="172"/>
      <c r="U17" s="175"/>
    </row>
    <row r="18" spans="1:21" ht="18" customHeight="1" x14ac:dyDescent="0.3">
      <c r="A18" s="5"/>
      <c r="B18" s="171"/>
      <c r="C18" s="172"/>
      <c r="D18" s="45"/>
      <c r="E18" s="226" t="s">
        <v>10</v>
      </c>
      <c r="F18" s="189"/>
      <c r="G18" s="189"/>
      <c r="H18" s="190"/>
      <c r="I18" s="190"/>
      <c r="J18" s="227"/>
      <c r="K18" s="172"/>
      <c r="L18" s="224">
        <f>'Set Up'!O34</f>
        <v>13</v>
      </c>
      <c r="M18" s="34">
        <f>'Set Up'!P34</f>
        <v>0</v>
      </c>
      <c r="N18" s="34"/>
      <c r="O18" s="34"/>
      <c r="P18" s="225">
        <f>'Set Up'!R34</f>
        <v>0</v>
      </c>
      <c r="Q18" s="158">
        <f>'Set Up'!S34</f>
        <v>0</v>
      </c>
      <c r="R18" s="223"/>
      <c r="S18" s="172"/>
      <c r="T18" s="172"/>
      <c r="U18" s="175"/>
    </row>
    <row r="19" spans="1:21" ht="14.25" customHeight="1" x14ac:dyDescent="0.25">
      <c r="A19" s="5"/>
      <c r="B19" s="171"/>
      <c r="C19" s="172"/>
      <c r="D19" s="33"/>
      <c r="E19" s="178" t="s">
        <v>53</v>
      </c>
      <c r="F19" s="34"/>
      <c r="G19" s="34"/>
      <c r="H19" s="108"/>
      <c r="I19" s="108"/>
      <c r="J19" s="193"/>
      <c r="K19" s="172"/>
      <c r="L19" s="224">
        <f>'Set Up'!O35</f>
        <v>14</v>
      </c>
      <c r="M19" s="34">
        <f>'Set Up'!P35</f>
        <v>0</v>
      </c>
      <c r="N19" s="34"/>
      <c r="O19" s="34"/>
      <c r="P19" s="225">
        <f>'Set Up'!R35</f>
        <v>0</v>
      </c>
      <c r="Q19" s="158">
        <f>'Set Up'!S35</f>
        <v>0</v>
      </c>
      <c r="R19" s="223"/>
      <c r="S19" s="172"/>
      <c r="T19" s="172"/>
      <c r="U19" s="175"/>
    </row>
    <row r="20" spans="1:21" ht="11.25" customHeight="1" thickBot="1" x14ac:dyDescent="0.3">
      <c r="A20" s="5"/>
      <c r="B20" s="171"/>
      <c r="C20" s="172"/>
      <c r="D20" s="42"/>
      <c r="E20" s="43"/>
      <c r="F20" s="43"/>
      <c r="G20" s="43"/>
      <c r="H20" s="43"/>
      <c r="I20" s="43"/>
      <c r="J20" s="44"/>
      <c r="K20" s="172"/>
      <c r="L20" s="228"/>
      <c r="M20" s="229"/>
      <c r="N20" s="229"/>
      <c r="O20" s="229"/>
      <c r="P20" s="229"/>
      <c r="Q20" s="229"/>
      <c r="R20" s="230"/>
      <c r="S20" s="172"/>
      <c r="T20" s="172"/>
      <c r="U20" s="175"/>
    </row>
    <row r="21" spans="1:21" ht="11.25" customHeight="1" x14ac:dyDescent="0.25">
      <c r="A21" s="5"/>
      <c r="B21" s="171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5"/>
    </row>
    <row r="22" spans="1:21" ht="21" x14ac:dyDescent="0.35">
      <c r="A22" s="5"/>
      <c r="B22" s="171"/>
      <c r="C22" s="172"/>
      <c r="D22" s="45"/>
      <c r="E22" s="195" t="str">
        <f>'Set Up'!E12</f>
        <v>Scenario 1</v>
      </c>
      <c r="F22" s="134"/>
      <c r="G22" s="134"/>
      <c r="H22" s="49"/>
      <c r="I22" s="172"/>
      <c r="J22" s="45"/>
      <c r="K22" s="195" t="str">
        <f>'Set Up'!J12</f>
        <v>Scenario 2</v>
      </c>
      <c r="L22" s="134"/>
      <c r="M22" s="134"/>
      <c r="N22" s="49"/>
      <c r="O22" s="172"/>
      <c r="P22" s="45"/>
      <c r="Q22" s="195" t="str">
        <f>'Set Up'!O12</f>
        <v>Scenario 3</v>
      </c>
      <c r="R22" s="134"/>
      <c r="S22" s="134"/>
      <c r="T22" s="49"/>
      <c r="U22" s="175"/>
    </row>
    <row r="23" spans="1:21" x14ac:dyDescent="0.25">
      <c r="A23" s="5"/>
      <c r="B23" s="171"/>
      <c r="C23" s="172"/>
      <c r="D23" s="33"/>
      <c r="E23" s="110" t="str">
        <f>'Set Up'!E13</f>
        <v>Name:</v>
      </c>
      <c r="F23" s="110" t="str">
        <f>'Set Up'!F13</f>
        <v>Conventional</v>
      </c>
      <c r="G23" s="110"/>
      <c r="H23" s="35"/>
      <c r="I23" s="172"/>
      <c r="J23" s="33"/>
      <c r="K23" s="110" t="str">
        <f>'Set Up'!J13</f>
        <v>Name:</v>
      </c>
      <c r="L23" s="110" t="str">
        <f>'Set Up'!K13</f>
        <v xml:space="preserve">Alternative System 1 Name </v>
      </c>
      <c r="M23" s="34"/>
      <c r="N23" s="35"/>
      <c r="O23" s="172"/>
      <c r="P23" s="33"/>
      <c r="Q23" s="110" t="str">
        <f>'Set Up'!O13</f>
        <v>Name:</v>
      </c>
      <c r="R23" s="110" t="str">
        <f>'Set Up'!P13</f>
        <v>Alternative System 2 Name</v>
      </c>
      <c r="S23" s="110"/>
      <c r="T23" s="35"/>
      <c r="U23" s="175"/>
    </row>
    <row r="24" spans="1:21" ht="18" customHeight="1" x14ac:dyDescent="0.25">
      <c r="A24" s="5"/>
      <c r="B24" s="171"/>
      <c r="C24" s="172"/>
      <c r="D24" s="33"/>
      <c r="E24" s="110" t="str">
        <f>'Set Up'!E14</f>
        <v>Yield (T/ha):</v>
      </c>
      <c r="F24" s="196">
        <f>'Set Up'!F14</f>
        <v>5</v>
      </c>
      <c r="G24" s="110"/>
      <c r="H24" s="197"/>
      <c r="I24" s="172"/>
      <c r="J24" s="33"/>
      <c r="K24" s="110" t="str">
        <f>'Set Up'!J14</f>
        <v>Yield (T/ha):</v>
      </c>
      <c r="L24" s="196">
        <f>'Set Up'!K14</f>
        <v>5</v>
      </c>
      <c r="M24" s="110"/>
      <c r="N24" s="197"/>
      <c r="O24" s="172"/>
      <c r="P24" s="33"/>
      <c r="Q24" s="110" t="str">
        <f>'Set Up'!O14</f>
        <v>Yield (T/ha):</v>
      </c>
      <c r="R24" s="196">
        <f>'Set Up'!P14</f>
        <v>5</v>
      </c>
      <c r="S24" s="110"/>
      <c r="T24" s="197"/>
      <c r="U24" s="175"/>
    </row>
    <row r="25" spans="1:21" ht="42" customHeight="1" x14ac:dyDescent="0.25">
      <c r="A25" s="5"/>
      <c r="B25" s="171"/>
      <c r="C25" s="172"/>
      <c r="D25" s="198" t="s">
        <v>171</v>
      </c>
      <c r="E25" s="192" t="str">
        <f>M4</f>
        <v>Product</v>
      </c>
      <c r="F25" s="231" t="s">
        <v>156</v>
      </c>
      <c r="G25" s="231" t="s">
        <v>155</v>
      </c>
      <c r="H25" s="232" t="s">
        <v>157</v>
      </c>
      <c r="I25" s="172"/>
      <c r="J25" s="198" t="str">
        <f>D25</f>
        <v>Fert Type
Number</v>
      </c>
      <c r="K25" s="192" t="str">
        <f>E25</f>
        <v>Product</v>
      </c>
      <c r="L25" s="231" t="s">
        <v>156</v>
      </c>
      <c r="M25" s="231" t="s">
        <v>155</v>
      </c>
      <c r="N25" s="232" t="s">
        <v>157</v>
      </c>
      <c r="O25" s="172"/>
      <c r="P25" s="198" t="str">
        <f>D25</f>
        <v>Fert Type
Number</v>
      </c>
      <c r="Q25" s="192" t="str">
        <f>E25</f>
        <v>Product</v>
      </c>
      <c r="R25" s="231" t="s">
        <v>156</v>
      </c>
      <c r="S25" s="231" t="s">
        <v>155</v>
      </c>
      <c r="T25" s="232" t="s">
        <v>157</v>
      </c>
      <c r="U25" s="175"/>
    </row>
    <row r="26" spans="1:21" x14ac:dyDescent="0.25">
      <c r="A26" s="5"/>
      <c r="B26" s="171"/>
      <c r="C26" s="201" t="s">
        <v>137</v>
      </c>
      <c r="D26" s="217">
        <v>4</v>
      </c>
      <c r="E26" s="202" t="str">
        <f>VLOOKUP(D26,$L$5:$R$20,2)</f>
        <v>Synthetic Urea</v>
      </c>
      <c r="F26" s="234">
        <v>120</v>
      </c>
      <c r="G26" s="203">
        <f>VLOOKUP(D26,$L$5:$R$20,5)*(F26/1000)</f>
        <v>126.72</v>
      </c>
      <c r="H26" s="204">
        <f>VLOOKUP(D26,$L$5:$R$20,6)*(F26/1000)</f>
        <v>91.2</v>
      </c>
      <c r="I26" s="172"/>
      <c r="J26" s="217">
        <v>4</v>
      </c>
      <c r="K26" s="202" t="str">
        <f>VLOOKUP(J26,$L$5:$R$20,2)</f>
        <v>Synthetic Urea</v>
      </c>
      <c r="L26" s="234">
        <v>120</v>
      </c>
      <c r="M26" s="203">
        <f>VLOOKUP(J26,$L$5:$R$20,5)*(L26/1000)</f>
        <v>126.72</v>
      </c>
      <c r="N26" s="204">
        <f>VLOOKUP(J26,$L$5:$R$20,6)*(L26/1000)</f>
        <v>91.2</v>
      </c>
      <c r="O26" s="172"/>
      <c r="P26" s="217">
        <v>4</v>
      </c>
      <c r="Q26" s="202" t="str">
        <f>VLOOKUP(P26,$L$5:$R$20,2)</f>
        <v>Synthetic Urea</v>
      </c>
      <c r="R26" s="234">
        <v>120</v>
      </c>
      <c r="S26" s="203">
        <f>VLOOKUP(P26,$L$5:$R$20,5)*(R26/1000)</f>
        <v>126.72</v>
      </c>
      <c r="T26" s="204">
        <f>VLOOKUP(P26,$L$5:$R$20,6)*(R26/1000)</f>
        <v>91.2</v>
      </c>
      <c r="U26" s="175"/>
    </row>
    <row r="27" spans="1:21" x14ac:dyDescent="0.25">
      <c r="A27" s="5"/>
      <c r="B27" s="171"/>
      <c r="C27" s="201" t="s">
        <v>138</v>
      </c>
      <c r="D27" s="217"/>
      <c r="E27" s="202" t="str">
        <f t="shared" ref="E27:E45" si="0">VLOOKUP(D27,$L$5:$R$20,2)</f>
        <v>None</v>
      </c>
      <c r="F27" s="234"/>
      <c r="G27" s="203">
        <f t="shared" ref="G27:G45" si="1">VLOOKUP(D27,$L$5:$R$20,5)*(F27/1000)</f>
        <v>0</v>
      </c>
      <c r="H27" s="204">
        <f t="shared" ref="H27:H45" si="2">VLOOKUP(D27,$L$5:$R$20,6)*(F27/1000)</f>
        <v>0</v>
      </c>
      <c r="I27" s="172"/>
      <c r="J27" s="217"/>
      <c r="K27" s="202" t="str">
        <f t="shared" ref="K27:K45" si="3">VLOOKUP(J27,$L$5:$R$20,2)</f>
        <v>None</v>
      </c>
      <c r="L27" s="234"/>
      <c r="M27" s="203">
        <f t="shared" ref="M27:M45" si="4">VLOOKUP(J27,$L$5:$R$20,5)*(L27/1000)</f>
        <v>0</v>
      </c>
      <c r="N27" s="204">
        <f t="shared" ref="N27:N45" si="5">VLOOKUP(J27,$L$5:$R$20,6)*(L27/1000)</f>
        <v>0</v>
      </c>
      <c r="O27" s="172"/>
      <c r="P27" s="217"/>
      <c r="Q27" s="202" t="str">
        <f t="shared" ref="Q27:Q45" si="6">VLOOKUP(P27,$L$5:$R$20,2)</f>
        <v>None</v>
      </c>
      <c r="R27" s="234"/>
      <c r="S27" s="203">
        <f t="shared" ref="S27:S45" si="7">VLOOKUP(P27,$L$5:$R$20,5)*(R27/1000)</f>
        <v>0</v>
      </c>
      <c r="T27" s="204">
        <f t="shared" ref="T27:T45" si="8">VLOOKUP(P27,$L$5:$R$20,6)*(R27/1000)</f>
        <v>0</v>
      </c>
      <c r="U27" s="175"/>
    </row>
    <row r="28" spans="1:21" x14ac:dyDescent="0.25">
      <c r="A28" s="5"/>
      <c r="B28" s="171"/>
      <c r="C28" s="201" t="s">
        <v>139</v>
      </c>
      <c r="D28" s="217"/>
      <c r="E28" s="202" t="str">
        <f t="shared" si="0"/>
        <v>None</v>
      </c>
      <c r="F28" s="234"/>
      <c r="G28" s="203">
        <f t="shared" si="1"/>
        <v>0</v>
      </c>
      <c r="H28" s="204">
        <f t="shared" si="2"/>
        <v>0</v>
      </c>
      <c r="I28" s="172"/>
      <c r="J28" s="217"/>
      <c r="K28" s="202" t="str">
        <f t="shared" si="3"/>
        <v>None</v>
      </c>
      <c r="L28" s="234"/>
      <c r="M28" s="203">
        <f t="shared" si="4"/>
        <v>0</v>
      </c>
      <c r="N28" s="204">
        <f t="shared" si="5"/>
        <v>0</v>
      </c>
      <c r="O28" s="172"/>
      <c r="P28" s="217"/>
      <c r="Q28" s="202" t="str">
        <f t="shared" si="6"/>
        <v>None</v>
      </c>
      <c r="R28" s="234"/>
      <c r="S28" s="203">
        <f t="shared" si="7"/>
        <v>0</v>
      </c>
      <c r="T28" s="204">
        <f t="shared" si="8"/>
        <v>0</v>
      </c>
      <c r="U28" s="175"/>
    </row>
    <row r="29" spans="1:21" x14ac:dyDescent="0.25">
      <c r="A29" s="5"/>
      <c r="B29" s="171"/>
      <c r="C29" s="201" t="s">
        <v>140</v>
      </c>
      <c r="D29" s="217"/>
      <c r="E29" s="202" t="str">
        <f t="shared" si="0"/>
        <v>None</v>
      </c>
      <c r="F29" s="234"/>
      <c r="G29" s="203">
        <f t="shared" si="1"/>
        <v>0</v>
      </c>
      <c r="H29" s="204">
        <f t="shared" si="2"/>
        <v>0</v>
      </c>
      <c r="I29" s="172"/>
      <c r="J29" s="217"/>
      <c r="K29" s="202" t="str">
        <f t="shared" si="3"/>
        <v>None</v>
      </c>
      <c r="L29" s="234"/>
      <c r="M29" s="203">
        <f t="shared" si="4"/>
        <v>0</v>
      </c>
      <c r="N29" s="204">
        <f t="shared" si="5"/>
        <v>0</v>
      </c>
      <c r="O29" s="172"/>
      <c r="P29" s="217"/>
      <c r="Q29" s="202" t="str">
        <f t="shared" si="6"/>
        <v>None</v>
      </c>
      <c r="R29" s="234"/>
      <c r="S29" s="203">
        <f t="shared" si="7"/>
        <v>0</v>
      </c>
      <c r="T29" s="204">
        <f t="shared" si="8"/>
        <v>0</v>
      </c>
      <c r="U29" s="175"/>
    </row>
    <row r="30" spans="1:21" x14ac:dyDescent="0.25">
      <c r="A30" s="5"/>
      <c r="B30" s="171"/>
      <c r="C30" s="201" t="s">
        <v>141</v>
      </c>
      <c r="D30" s="217"/>
      <c r="E30" s="202" t="str">
        <f t="shared" si="0"/>
        <v>None</v>
      </c>
      <c r="F30" s="234"/>
      <c r="G30" s="203">
        <f t="shared" si="1"/>
        <v>0</v>
      </c>
      <c r="H30" s="204">
        <f t="shared" si="2"/>
        <v>0</v>
      </c>
      <c r="I30" s="172"/>
      <c r="J30" s="217"/>
      <c r="K30" s="202" t="str">
        <f t="shared" si="3"/>
        <v>None</v>
      </c>
      <c r="L30" s="234"/>
      <c r="M30" s="203">
        <f t="shared" si="4"/>
        <v>0</v>
      </c>
      <c r="N30" s="204">
        <f t="shared" si="5"/>
        <v>0</v>
      </c>
      <c r="O30" s="172"/>
      <c r="P30" s="217"/>
      <c r="Q30" s="202" t="str">
        <f t="shared" si="6"/>
        <v>None</v>
      </c>
      <c r="R30" s="234"/>
      <c r="S30" s="203">
        <f t="shared" si="7"/>
        <v>0</v>
      </c>
      <c r="T30" s="204">
        <f t="shared" si="8"/>
        <v>0</v>
      </c>
      <c r="U30" s="175"/>
    </row>
    <row r="31" spans="1:21" x14ac:dyDescent="0.25">
      <c r="A31" s="5"/>
      <c r="B31" s="171"/>
      <c r="C31" s="201" t="s">
        <v>142</v>
      </c>
      <c r="D31" s="217"/>
      <c r="E31" s="202" t="str">
        <f t="shared" si="0"/>
        <v>None</v>
      </c>
      <c r="F31" s="234"/>
      <c r="G31" s="203">
        <f t="shared" si="1"/>
        <v>0</v>
      </c>
      <c r="H31" s="204">
        <f t="shared" si="2"/>
        <v>0</v>
      </c>
      <c r="I31" s="172"/>
      <c r="J31" s="217"/>
      <c r="K31" s="202" t="str">
        <f t="shared" si="3"/>
        <v>None</v>
      </c>
      <c r="L31" s="234"/>
      <c r="M31" s="203">
        <f t="shared" si="4"/>
        <v>0</v>
      </c>
      <c r="N31" s="204">
        <f t="shared" si="5"/>
        <v>0</v>
      </c>
      <c r="O31" s="172"/>
      <c r="P31" s="217"/>
      <c r="Q31" s="202" t="str">
        <f t="shared" si="6"/>
        <v>None</v>
      </c>
      <c r="R31" s="234"/>
      <c r="S31" s="203">
        <f t="shared" si="7"/>
        <v>0</v>
      </c>
      <c r="T31" s="204">
        <f t="shared" si="8"/>
        <v>0</v>
      </c>
      <c r="U31" s="175"/>
    </row>
    <row r="32" spans="1:21" x14ac:dyDescent="0.25">
      <c r="A32" s="5"/>
      <c r="B32" s="171"/>
      <c r="C32" s="201" t="s">
        <v>143</v>
      </c>
      <c r="D32" s="217"/>
      <c r="E32" s="202" t="str">
        <f t="shared" si="0"/>
        <v>None</v>
      </c>
      <c r="F32" s="234"/>
      <c r="G32" s="203">
        <f t="shared" si="1"/>
        <v>0</v>
      </c>
      <c r="H32" s="204">
        <f t="shared" si="2"/>
        <v>0</v>
      </c>
      <c r="I32" s="172"/>
      <c r="J32" s="217"/>
      <c r="K32" s="202" t="str">
        <f t="shared" si="3"/>
        <v>None</v>
      </c>
      <c r="L32" s="234"/>
      <c r="M32" s="203">
        <f t="shared" si="4"/>
        <v>0</v>
      </c>
      <c r="N32" s="204">
        <f t="shared" si="5"/>
        <v>0</v>
      </c>
      <c r="O32" s="172"/>
      <c r="P32" s="217"/>
      <c r="Q32" s="202" t="str">
        <f t="shared" si="6"/>
        <v>None</v>
      </c>
      <c r="R32" s="234"/>
      <c r="S32" s="203">
        <f t="shared" si="7"/>
        <v>0</v>
      </c>
      <c r="T32" s="204">
        <f t="shared" si="8"/>
        <v>0</v>
      </c>
      <c r="U32" s="175"/>
    </row>
    <row r="33" spans="1:21" x14ac:dyDescent="0.25">
      <c r="A33" s="5"/>
      <c r="B33" s="171"/>
      <c r="C33" s="201" t="s">
        <v>144</v>
      </c>
      <c r="D33" s="217"/>
      <c r="E33" s="202" t="str">
        <f t="shared" si="0"/>
        <v>None</v>
      </c>
      <c r="F33" s="234"/>
      <c r="G33" s="203">
        <f t="shared" si="1"/>
        <v>0</v>
      </c>
      <c r="H33" s="204">
        <f t="shared" si="2"/>
        <v>0</v>
      </c>
      <c r="I33" s="172"/>
      <c r="J33" s="217"/>
      <c r="K33" s="202" t="str">
        <f t="shared" si="3"/>
        <v>None</v>
      </c>
      <c r="L33" s="234"/>
      <c r="M33" s="203">
        <f t="shared" si="4"/>
        <v>0</v>
      </c>
      <c r="N33" s="204">
        <f t="shared" si="5"/>
        <v>0</v>
      </c>
      <c r="O33" s="172"/>
      <c r="P33" s="217"/>
      <c r="Q33" s="202" t="str">
        <f t="shared" si="6"/>
        <v>None</v>
      </c>
      <c r="R33" s="234"/>
      <c r="S33" s="203">
        <f t="shared" si="7"/>
        <v>0</v>
      </c>
      <c r="T33" s="204">
        <f t="shared" si="8"/>
        <v>0</v>
      </c>
      <c r="U33" s="175"/>
    </row>
    <row r="34" spans="1:21" x14ac:dyDescent="0.25">
      <c r="A34" s="5"/>
      <c r="B34" s="171"/>
      <c r="C34" s="201" t="s">
        <v>145</v>
      </c>
      <c r="D34" s="217"/>
      <c r="E34" s="202" t="str">
        <f t="shared" si="0"/>
        <v>None</v>
      </c>
      <c r="F34" s="234"/>
      <c r="G34" s="203">
        <f t="shared" si="1"/>
        <v>0</v>
      </c>
      <c r="H34" s="204">
        <f t="shared" si="2"/>
        <v>0</v>
      </c>
      <c r="I34" s="172"/>
      <c r="J34" s="217"/>
      <c r="K34" s="202" t="str">
        <f t="shared" si="3"/>
        <v>None</v>
      </c>
      <c r="L34" s="234"/>
      <c r="M34" s="203">
        <f t="shared" si="4"/>
        <v>0</v>
      </c>
      <c r="N34" s="204">
        <f t="shared" si="5"/>
        <v>0</v>
      </c>
      <c r="O34" s="172"/>
      <c r="P34" s="217"/>
      <c r="Q34" s="202" t="str">
        <f t="shared" si="6"/>
        <v>None</v>
      </c>
      <c r="R34" s="234"/>
      <c r="S34" s="203">
        <f t="shared" si="7"/>
        <v>0</v>
      </c>
      <c r="T34" s="204">
        <f t="shared" si="8"/>
        <v>0</v>
      </c>
      <c r="U34" s="175"/>
    </row>
    <row r="35" spans="1:21" x14ac:dyDescent="0.25">
      <c r="A35" s="5"/>
      <c r="B35" s="171"/>
      <c r="C35" s="201" t="s">
        <v>125</v>
      </c>
      <c r="D35" s="217"/>
      <c r="E35" s="202" t="str">
        <f t="shared" si="0"/>
        <v>None</v>
      </c>
      <c r="F35" s="234"/>
      <c r="G35" s="203">
        <f t="shared" si="1"/>
        <v>0</v>
      </c>
      <c r="H35" s="204">
        <f t="shared" si="2"/>
        <v>0</v>
      </c>
      <c r="I35" s="172"/>
      <c r="J35" s="217"/>
      <c r="K35" s="202" t="str">
        <f t="shared" si="3"/>
        <v>None</v>
      </c>
      <c r="L35" s="234"/>
      <c r="M35" s="203">
        <f t="shared" si="4"/>
        <v>0</v>
      </c>
      <c r="N35" s="204">
        <f t="shared" si="5"/>
        <v>0</v>
      </c>
      <c r="O35" s="172"/>
      <c r="P35" s="217"/>
      <c r="Q35" s="202" t="str">
        <f t="shared" si="6"/>
        <v>None</v>
      </c>
      <c r="R35" s="234"/>
      <c r="S35" s="203">
        <f t="shared" si="7"/>
        <v>0</v>
      </c>
      <c r="T35" s="204">
        <f t="shared" si="8"/>
        <v>0</v>
      </c>
      <c r="U35" s="175"/>
    </row>
    <row r="36" spans="1:21" x14ac:dyDescent="0.25">
      <c r="A36" s="5"/>
      <c r="B36" s="171"/>
      <c r="C36" s="201" t="s">
        <v>126</v>
      </c>
      <c r="D36" s="217"/>
      <c r="E36" s="202" t="str">
        <f t="shared" si="0"/>
        <v>None</v>
      </c>
      <c r="F36" s="234"/>
      <c r="G36" s="203">
        <f t="shared" si="1"/>
        <v>0</v>
      </c>
      <c r="H36" s="204">
        <f t="shared" si="2"/>
        <v>0</v>
      </c>
      <c r="I36" s="172"/>
      <c r="J36" s="217"/>
      <c r="K36" s="202" t="str">
        <f t="shared" si="3"/>
        <v>None</v>
      </c>
      <c r="L36" s="234"/>
      <c r="M36" s="203">
        <f t="shared" si="4"/>
        <v>0</v>
      </c>
      <c r="N36" s="204">
        <f t="shared" si="5"/>
        <v>0</v>
      </c>
      <c r="O36" s="172"/>
      <c r="P36" s="217"/>
      <c r="Q36" s="202" t="str">
        <f t="shared" si="6"/>
        <v>None</v>
      </c>
      <c r="R36" s="234"/>
      <c r="S36" s="203">
        <f t="shared" si="7"/>
        <v>0</v>
      </c>
      <c r="T36" s="204">
        <f t="shared" si="8"/>
        <v>0</v>
      </c>
      <c r="U36" s="175"/>
    </row>
    <row r="37" spans="1:21" x14ac:dyDescent="0.25">
      <c r="A37" s="5"/>
      <c r="B37" s="171"/>
      <c r="C37" s="201" t="s">
        <v>127</v>
      </c>
      <c r="D37" s="217"/>
      <c r="E37" s="202" t="str">
        <f t="shared" si="0"/>
        <v>None</v>
      </c>
      <c r="F37" s="234"/>
      <c r="G37" s="203">
        <f t="shared" si="1"/>
        <v>0</v>
      </c>
      <c r="H37" s="204">
        <f t="shared" si="2"/>
        <v>0</v>
      </c>
      <c r="I37" s="172"/>
      <c r="J37" s="217"/>
      <c r="K37" s="202" t="str">
        <f t="shared" si="3"/>
        <v>None</v>
      </c>
      <c r="L37" s="234"/>
      <c r="M37" s="203">
        <f t="shared" si="4"/>
        <v>0</v>
      </c>
      <c r="N37" s="204">
        <f t="shared" si="5"/>
        <v>0</v>
      </c>
      <c r="O37" s="172"/>
      <c r="P37" s="217"/>
      <c r="Q37" s="202" t="str">
        <f t="shared" si="6"/>
        <v>None</v>
      </c>
      <c r="R37" s="234"/>
      <c r="S37" s="203">
        <f t="shared" si="7"/>
        <v>0</v>
      </c>
      <c r="T37" s="204">
        <f t="shared" si="8"/>
        <v>0</v>
      </c>
      <c r="U37" s="175"/>
    </row>
    <row r="38" spans="1:21" x14ac:dyDescent="0.25">
      <c r="A38" s="5"/>
      <c r="B38" s="171"/>
      <c r="C38" s="201" t="s">
        <v>128</v>
      </c>
      <c r="D38" s="217"/>
      <c r="E38" s="202" t="str">
        <f t="shared" si="0"/>
        <v>None</v>
      </c>
      <c r="F38" s="234"/>
      <c r="G38" s="203">
        <f t="shared" si="1"/>
        <v>0</v>
      </c>
      <c r="H38" s="204">
        <f t="shared" si="2"/>
        <v>0</v>
      </c>
      <c r="I38" s="172"/>
      <c r="J38" s="217"/>
      <c r="K38" s="202" t="str">
        <f t="shared" si="3"/>
        <v>None</v>
      </c>
      <c r="L38" s="234"/>
      <c r="M38" s="203">
        <f t="shared" si="4"/>
        <v>0</v>
      </c>
      <c r="N38" s="204">
        <f t="shared" si="5"/>
        <v>0</v>
      </c>
      <c r="O38" s="172"/>
      <c r="P38" s="217"/>
      <c r="Q38" s="202" t="str">
        <f t="shared" si="6"/>
        <v>None</v>
      </c>
      <c r="R38" s="234"/>
      <c r="S38" s="203">
        <f t="shared" si="7"/>
        <v>0</v>
      </c>
      <c r="T38" s="204">
        <f t="shared" si="8"/>
        <v>0</v>
      </c>
      <c r="U38" s="175"/>
    </row>
    <row r="39" spans="1:21" x14ac:dyDescent="0.25">
      <c r="A39" s="5"/>
      <c r="B39" s="171"/>
      <c r="C39" s="201" t="s">
        <v>129</v>
      </c>
      <c r="D39" s="217"/>
      <c r="E39" s="202" t="str">
        <f t="shared" si="0"/>
        <v>None</v>
      </c>
      <c r="F39" s="234"/>
      <c r="G39" s="203">
        <f t="shared" si="1"/>
        <v>0</v>
      </c>
      <c r="H39" s="204">
        <f t="shared" si="2"/>
        <v>0</v>
      </c>
      <c r="I39" s="172"/>
      <c r="J39" s="217"/>
      <c r="K39" s="202" t="str">
        <f t="shared" si="3"/>
        <v>None</v>
      </c>
      <c r="L39" s="234"/>
      <c r="M39" s="203">
        <f t="shared" si="4"/>
        <v>0</v>
      </c>
      <c r="N39" s="204">
        <f t="shared" si="5"/>
        <v>0</v>
      </c>
      <c r="O39" s="172"/>
      <c r="P39" s="217"/>
      <c r="Q39" s="202" t="str">
        <f t="shared" si="6"/>
        <v>None</v>
      </c>
      <c r="R39" s="234"/>
      <c r="S39" s="203">
        <f t="shared" si="7"/>
        <v>0</v>
      </c>
      <c r="T39" s="204">
        <f t="shared" si="8"/>
        <v>0</v>
      </c>
      <c r="U39" s="175"/>
    </row>
    <row r="40" spans="1:21" x14ac:dyDescent="0.25">
      <c r="A40" s="5"/>
      <c r="B40" s="171"/>
      <c r="C40" s="201" t="s">
        <v>130</v>
      </c>
      <c r="D40" s="217"/>
      <c r="E40" s="202" t="str">
        <f t="shared" si="0"/>
        <v>None</v>
      </c>
      <c r="F40" s="234"/>
      <c r="G40" s="203">
        <f t="shared" si="1"/>
        <v>0</v>
      </c>
      <c r="H40" s="204">
        <f t="shared" si="2"/>
        <v>0</v>
      </c>
      <c r="I40" s="172"/>
      <c r="J40" s="217"/>
      <c r="K40" s="202" t="str">
        <f t="shared" si="3"/>
        <v>None</v>
      </c>
      <c r="L40" s="234"/>
      <c r="M40" s="203">
        <f t="shared" si="4"/>
        <v>0</v>
      </c>
      <c r="N40" s="204">
        <f t="shared" si="5"/>
        <v>0</v>
      </c>
      <c r="O40" s="172"/>
      <c r="P40" s="217"/>
      <c r="Q40" s="202" t="str">
        <f t="shared" si="6"/>
        <v>None</v>
      </c>
      <c r="R40" s="234"/>
      <c r="S40" s="203">
        <f t="shared" si="7"/>
        <v>0</v>
      </c>
      <c r="T40" s="204">
        <f t="shared" si="8"/>
        <v>0</v>
      </c>
      <c r="U40" s="175"/>
    </row>
    <row r="41" spans="1:21" x14ac:dyDescent="0.25">
      <c r="A41" s="5"/>
      <c r="B41" s="171"/>
      <c r="C41" s="201" t="s">
        <v>131</v>
      </c>
      <c r="D41" s="217"/>
      <c r="E41" s="202" t="str">
        <f t="shared" si="0"/>
        <v>None</v>
      </c>
      <c r="F41" s="234"/>
      <c r="G41" s="203">
        <f t="shared" si="1"/>
        <v>0</v>
      </c>
      <c r="H41" s="204">
        <f t="shared" si="2"/>
        <v>0</v>
      </c>
      <c r="I41" s="172"/>
      <c r="J41" s="217"/>
      <c r="K41" s="202" t="str">
        <f t="shared" si="3"/>
        <v>None</v>
      </c>
      <c r="L41" s="234"/>
      <c r="M41" s="203">
        <f t="shared" si="4"/>
        <v>0</v>
      </c>
      <c r="N41" s="204">
        <f t="shared" si="5"/>
        <v>0</v>
      </c>
      <c r="O41" s="172"/>
      <c r="P41" s="217"/>
      <c r="Q41" s="202" t="str">
        <f t="shared" si="6"/>
        <v>None</v>
      </c>
      <c r="R41" s="234"/>
      <c r="S41" s="203">
        <f t="shared" si="7"/>
        <v>0</v>
      </c>
      <c r="T41" s="204">
        <f t="shared" si="8"/>
        <v>0</v>
      </c>
      <c r="U41" s="175"/>
    </row>
    <row r="42" spans="1:21" x14ac:dyDescent="0.25">
      <c r="A42" s="5"/>
      <c r="B42" s="171"/>
      <c r="C42" s="201" t="s">
        <v>132</v>
      </c>
      <c r="D42" s="217"/>
      <c r="E42" s="202" t="str">
        <f t="shared" si="0"/>
        <v>None</v>
      </c>
      <c r="F42" s="234"/>
      <c r="G42" s="203">
        <f t="shared" si="1"/>
        <v>0</v>
      </c>
      <c r="H42" s="204">
        <f t="shared" si="2"/>
        <v>0</v>
      </c>
      <c r="I42" s="172"/>
      <c r="J42" s="217"/>
      <c r="K42" s="202" t="str">
        <f t="shared" si="3"/>
        <v>None</v>
      </c>
      <c r="L42" s="234"/>
      <c r="M42" s="203">
        <f t="shared" si="4"/>
        <v>0</v>
      </c>
      <c r="N42" s="204">
        <f t="shared" si="5"/>
        <v>0</v>
      </c>
      <c r="O42" s="172"/>
      <c r="P42" s="217"/>
      <c r="Q42" s="202" t="str">
        <f t="shared" si="6"/>
        <v>None</v>
      </c>
      <c r="R42" s="234"/>
      <c r="S42" s="203">
        <f t="shared" si="7"/>
        <v>0</v>
      </c>
      <c r="T42" s="204">
        <f t="shared" si="8"/>
        <v>0</v>
      </c>
      <c r="U42" s="175"/>
    </row>
    <row r="43" spans="1:21" x14ac:dyDescent="0.25">
      <c r="A43" s="5"/>
      <c r="B43" s="171"/>
      <c r="C43" s="201" t="s">
        <v>133</v>
      </c>
      <c r="D43" s="217"/>
      <c r="E43" s="202" t="str">
        <f t="shared" si="0"/>
        <v>None</v>
      </c>
      <c r="F43" s="234"/>
      <c r="G43" s="203">
        <f t="shared" si="1"/>
        <v>0</v>
      </c>
      <c r="H43" s="204">
        <f t="shared" si="2"/>
        <v>0</v>
      </c>
      <c r="I43" s="172"/>
      <c r="J43" s="217"/>
      <c r="K43" s="202" t="str">
        <f t="shared" si="3"/>
        <v>None</v>
      </c>
      <c r="L43" s="234"/>
      <c r="M43" s="203">
        <f t="shared" si="4"/>
        <v>0</v>
      </c>
      <c r="N43" s="204">
        <f t="shared" si="5"/>
        <v>0</v>
      </c>
      <c r="O43" s="172"/>
      <c r="P43" s="217"/>
      <c r="Q43" s="202" t="str">
        <f t="shared" si="6"/>
        <v>None</v>
      </c>
      <c r="R43" s="234"/>
      <c r="S43" s="203">
        <f t="shared" si="7"/>
        <v>0</v>
      </c>
      <c r="T43" s="204">
        <f t="shared" si="8"/>
        <v>0</v>
      </c>
      <c r="U43" s="175"/>
    </row>
    <row r="44" spans="1:21" x14ac:dyDescent="0.25">
      <c r="A44" s="5"/>
      <c r="B44" s="171"/>
      <c r="C44" s="201" t="s">
        <v>134</v>
      </c>
      <c r="D44" s="217"/>
      <c r="E44" s="202" t="str">
        <f t="shared" si="0"/>
        <v>None</v>
      </c>
      <c r="F44" s="234"/>
      <c r="G44" s="203">
        <f t="shared" si="1"/>
        <v>0</v>
      </c>
      <c r="H44" s="204">
        <f t="shared" si="2"/>
        <v>0</v>
      </c>
      <c r="I44" s="172"/>
      <c r="J44" s="217"/>
      <c r="K44" s="202" t="str">
        <f t="shared" si="3"/>
        <v>None</v>
      </c>
      <c r="L44" s="234"/>
      <c r="M44" s="203">
        <f t="shared" si="4"/>
        <v>0</v>
      </c>
      <c r="N44" s="204">
        <f t="shared" si="5"/>
        <v>0</v>
      </c>
      <c r="O44" s="172"/>
      <c r="P44" s="217"/>
      <c r="Q44" s="202" t="str">
        <f t="shared" si="6"/>
        <v>None</v>
      </c>
      <c r="R44" s="234"/>
      <c r="S44" s="203">
        <f t="shared" si="7"/>
        <v>0</v>
      </c>
      <c r="T44" s="204">
        <f t="shared" si="8"/>
        <v>0</v>
      </c>
      <c r="U44" s="175"/>
    </row>
    <row r="45" spans="1:21" x14ac:dyDescent="0.25">
      <c r="A45" s="5"/>
      <c r="B45" s="171"/>
      <c r="C45" s="201" t="s">
        <v>135</v>
      </c>
      <c r="D45" s="217"/>
      <c r="E45" s="202" t="str">
        <f t="shared" si="0"/>
        <v>None</v>
      </c>
      <c r="F45" s="234"/>
      <c r="G45" s="203">
        <f t="shared" si="1"/>
        <v>0</v>
      </c>
      <c r="H45" s="204">
        <f t="shared" si="2"/>
        <v>0</v>
      </c>
      <c r="I45" s="172"/>
      <c r="J45" s="217"/>
      <c r="K45" s="202" t="str">
        <f t="shared" si="3"/>
        <v>None</v>
      </c>
      <c r="L45" s="234"/>
      <c r="M45" s="203">
        <f t="shared" si="4"/>
        <v>0</v>
      </c>
      <c r="N45" s="204">
        <f t="shared" si="5"/>
        <v>0</v>
      </c>
      <c r="O45" s="172"/>
      <c r="P45" s="217"/>
      <c r="Q45" s="202" t="str">
        <f t="shared" si="6"/>
        <v>None</v>
      </c>
      <c r="R45" s="234"/>
      <c r="S45" s="203">
        <f t="shared" si="7"/>
        <v>0</v>
      </c>
      <c r="T45" s="204">
        <f t="shared" si="8"/>
        <v>0</v>
      </c>
      <c r="U45" s="175"/>
    </row>
    <row r="46" spans="1:21" ht="19.5" customHeight="1" x14ac:dyDescent="0.25">
      <c r="A46" s="5"/>
      <c r="B46" s="171"/>
      <c r="C46" s="172"/>
      <c r="D46" s="33"/>
      <c r="E46" s="34"/>
      <c r="F46" s="109" t="s">
        <v>21</v>
      </c>
      <c r="G46" s="206">
        <f>G47*$F$11</f>
        <v>8870.4</v>
      </c>
      <c r="H46" s="233">
        <f>H47*$F$11</f>
        <v>6384</v>
      </c>
      <c r="I46" s="172"/>
      <c r="J46" s="33"/>
      <c r="K46" s="34"/>
      <c r="L46" s="109" t="s">
        <v>21</v>
      </c>
      <c r="M46" s="206">
        <f>M47*$F$11</f>
        <v>8870.4</v>
      </c>
      <c r="N46" s="233">
        <f>N47*$F$11</f>
        <v>6384</v>
      </c>
      <c r="O46" s="172"/>
      <c r="P46" s="33"/>
      <c r="Q46" s="34"/>
      <c r="R46" s="109" t="s">
        <v>21</v>
      </c>
      <c r="S46" s="206">
        <f>S47*$F$11</f>
        <v>8870.4</v>
      </c>
      <c r="T46" s="233">
        <f>T47*$F$11</f>
        <v>6384</v>
      </c>
      <c r="U46" s="175"/>
    </row>
    <row r="47" spans="1:21" ht="18" customHeight="1" x14ac:dyDescent="0.25">
      <c r="A47" s="5"/>
      <c r="B47" s="171"/>
      <c r="C47" s="172"/>
      <c r="D47" s="33"/>
      <c r="E47" s="34"/>
      <c r="F47" s="109" t="s">
        <v>22</v>
      </c>
      <c r="G47" s="206">
        <f>SUM(G26:G45)</f>
        <v>126.72</v>
      </c>
      <c r="H47" s="233">
        <f>SUM(H26:H45)</f>
        <v>91.2</v>
      </c>
      <c r="I47" s="172"/>
      <c r="J47" s="33"/>
      <c r="K47" s="34"/>
      <c r="L47" s="109" t="s">
        <v>22</v>
      </c>
      <c r="M47" s="206">
        <f>SUM(M26:M45)</f>
        <v>126.72</v>
      </c>
      <c r="N47" s="233">
        <f>SUM(N26:N45)</f>
        <v>91.2</v>
      </c>
      <c r="O47" s="172"/>
      <c r="P47" s="33"/>
      <c r="Q47" s="34"/>
      <c r="R47" s="109" t="s">
        <v>22</v>
      </c>
      <c r="S47" s="206">
        <f>SUM(S26:S45)</f>
        <v>126.72</v>
      </c>
      <c r="T47" s="233">
        <f>SUM(T26:T45)</f>
        <v>91.2</v>
      </c>
      <c r="U47" s="175"/>
    </row>
    <row r="48" spans="1:21" ht="18" customHeight="1" x14ac:dyDescent="0.25">
      <c r="A48" s="5"/>
      <c r="B48" s="171"/>
      <c r="C48" s="172"/>
      <c r="D48" s="33"/>
      <c r="E48" s="34"/>
      <c r="F48" s="109" t="s">
        <v>146</v>
      </c>
      <c r="G48" s="206">
        <f>G47/$F24</f>
        <v>25.344000000000001</v>
      </c>
      <c r="H48" s="233">
        <f>H47/$F24</f>
        <v>18.240000000000002</v>
      </c>
      <c r="I48" s="172"/>
      <c r="J48" s="33"/>
      <c r="K48" s="34"/>
      <c r="L48" s="109" t="s">
        <v>146</v>
      </c>
      <c r="M48" s="206">
        <f>M47/$F24</f>
        <v>25.344000000000001</v>
      </c>
      <c r="N48" s="233">
        <f>N47/$F24</f>
        <v>18.240000000000002</v>
      </c>
      <c r="O48" s="172"/>
      <c r="P48" s="33"/>
      <c r="Q48" s="34"/>
      <c r="R48" s="109" t="s">
        <v>146</v>
      </c>
      <c r="S48" s="206">
        <f>S47/$F24</f>
        <v>25.344000000000001</v>
      </c>
      <c r="T48" s="233">
        <f>T47/$F24</f>
        <v>18.240000000000002</v>
      </c>
      <c r="U48" s="175"/>
    </row>
    <row r="49" spans="1:21" ht="18" customHeight="1" x14ac:dyDescent="0.25">
      <c r="A49" s="5"/>
      <c r="B49" s="171"/>
      <c r="C49" s="172"/>
      <c r="D49" s="33"/>
      <c r="E49" s="34"/>
      <c r="F49" s="34"/>
      <c r="G49" s="34"/>
      <c r="H49" s="35"/>
      <c r="I49" s="172"/>
      <c r="J49" s="33"/>
      <c r="K49" s="34"/>
      <c r="L49" s="109" t="s">
        <v>72</v>
      </c>
      <c r="M49" s="209">
        <f>(G47-M47)/G47</f>
        <v>0</v>
      </c>
      <c r="N49" s="210">
        <f>(H47-N47)/H47</f>
        <v>0</v>
      </c>
      <c r="O49" s="172"/>
      <c r="P49" s="33"/>
      <c r="Q49" s="34"/>
      <c r="R49" s="109" t="s">
        <v>72</v>
      </c>
      <c r="S49" s="209">
        <f>(G47-S47)/G47</f>
        <v>0</v>
      </c>
      <c r="T49" s="210">
        <f>(H47-T47)/H47</f>
        <v>0</v>
      </c>
      <c r="U49" s="175"/>
    </row>
    <row r="50" spans="1:21" ht="18" customHeight="1" x14ac:dyDescent="0.25">
      <c r="A50" s="5"/>
      <c r="B50" s="171"/>
      <c r="C50" s="172"/>
      <c r="D50" s="33"/>
      <c r="E50" s="34"/>
      <c r="F50" s="34"/>
      <c r="G50" s="34"/>
      <c r="H50" s="35"/>
      <c r="I50" s="172"/>
      <c r="J50" s="33"/>
      <c r="K50" s="34"/>
      <c r="L50" s="109" t="s">
        <v>72</v>
      </c>
      <c r="M50" s="206">
        <f>G46-M46</f>
        <v>0</v>
      </c>
      <c r="N50" s="233">
        <f>H46-N46</f>
        <v>0</v>
      </c>
      <c r="O50" s="172"/>
      <c r="P50" s="33"/>
      <c r="Q50" s="34"/>
      <c r="R50" s="109" t="s">
        <v>72</v>
      </c>
      <c r="S50" s="206">
        <f>G46-S46</f>
        <v>0</v>
      </c>
      <c r="T50" s="233">
        <f>G46-T46</f>
        <v>2486.3999999999996</v>
      </c>
      <c r="U50" s="175"/>
    </row>
    <row r="51" spans="1:21" ht="18" customHeight="1" x14ac:dyDescent="0.25">
      <c r="A51" s="5"/>
      <c r="B51" s="171"/>
      <c r="C51" s="172"/>
      <c r="D51" s="42"/>
      <c r="E51" s="43"/>
      <c r="F51" s="43"/>
      <c r="G51" s="43"/>
      <c r="H51" s="44"/>
      <c r="I51" s="172"/>
      <c r="J51" s="42"/>
      <c r="K51" s="43"/>
      <c r="L51" s="43"/>
      <c r="M51" s="43"/>
      <c r="N51" s="44"/>
      <c r="O51" s="172"/>
      <c r="P51" s="42"/>
      <c r="Q51" s="43"/>
      <c r="R51" s="43"/>
      <c r="S51" s="43"/>
      <c r="T51" s="44"/>
      <c r="U51" s="175"/>
    </row>
    <row r="52" spans="1:21" ht="11.25" customHeight="1" thickBot="1" x14ac:dyDescent="0.3">
      <c r="A52" s="5"/>
      <c r="B52" s="214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6"/>
    </row>
  </sheetData>
  <sheetProtection sheet="1" objects="1" scenarios="1"/>
  <phoneticPr fontId="5" type="noConversion"/>
  <dataValidations count="1">
    <dataValidation type="whole" allowBlank="1" showInputMessage="1" showErrorMessage="1" sqref="D26:D45 J26:J45 P26:P45">
      <formula1>0</formula1>
      <formula2>14</formula2>
    </dataValidation>
  </dataValidations>
  <pageMargins left="0.7" right="0.7" top="0.75" bottom="0.75" header="0.3" footer="0.3"/>
  <pageSetup paperSize="9" orientation="portrait" horizontalDpi="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zoomScale="75" zoomScaleNormal="75" workbookViewId="0"/>
  </sheetViews>
  <sheetFormatPr defaultRowHeight="15" x14ac:dyDescent="0.25"/>
  <cols>
    <col min="1" max="1" width="1.28515625" customWidth="1"/>
    <col min="2" max="2" width="2" customWidth="1"/>
    <col min="3" max="3" width="14.140625" customWidth="1"/>
    <col min="4" max="4" width="10.85546875" customWidth="1"/>
    <col min="5" max="5" width="22.28515625" customWidth="1"/>
    <col min="6" max="6" width="10.42578125" customWidth="1"/>
    <col min="7" max="7" width="12.28515625" customWidth="1"/>
    <col min="8" max="8" width="6.42578125" customWidth="1"/>
    <col min="9" max="9" width="6.7109375" customWidth="1"/>
    <col min="10" max="10" width="8.85546875" customWidth="1"/>
    <col min="11" max="11" width="14.7109375" customWidth="1"/>
    <col min="12" max="12" width="12.140625" customWidth="1"/>
    <col min="13" max="13" width="16" customWidth="1"/>
    <col min="14" max="14" width="7.42578125" customWidth="1"/>
    <col min="15" max="15" width="4.28515625" customWidth="1"/>
    <col min="16" max="16" width="13.7109375" customWidth="1"/>
    <col min="17" max="17" width="15.140625" customWidth="1"/>
    <col min="18" max="18" width="12.140625" customWidth="1"/>
    <col min="19" max="19" width="15.7109375" customWidth="1"/>
    <col min="20" max="20" width="12.42578125" customWidth="1"/>
  </cols>
  <sheetData>
    <row r="1" spans="1:20" ht="7.5" customHeight="1" thickBo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7.5" customHeight="1" thickBot="1" x14ac:dyDescent="0.3">
      <c r="A2" s="5"/>
      <c r="B2" s="168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70"/>
    </row>
    <row r="3" spans="1:20" ht="32.25" customHeight="1" x14ac:dyDescent="0.55000000000000004">
      <c r="A3" s="5"/>
      <c r="B3" s="171"/>
      <c r="C3" s="172"/>
      <c r="D3" s="173"/>
      <c r="E3" s="173"/>
      <c r="F3" s="173"/>
      <c r="G3" s="174" t="s">
        <v>26</v>
      </c>
      <c r="H3" s="172"/>
      <c r="I3" s="172"/>
      <c r="J3" s="172"/>
      <c r="K3" s="172"/>
      <c r="L3" s="235" t="s">
        <v>67</v>
      </c>
      <c r="M3" s="219"/>
      <c r="N3" s="219"/>
      <c r="O3" s="219"/>
      <c r="P3" s="220" t="s">
        <v>154</v>
      </c>
      <c r="Q3" s="219"/>
      <c r="R3" s="219"/>
      <c r="S3" s="221"/>
      <c r="T3" s="175"/>
    </row>
    <row r="4" spans="1:20" ht="21.75" customHeight="1" x14ac:dyDescent="0.4">
      <c r="A4" s="5"/>
      <c r="B4" s="171"/>
      <c r="C4" s="172"/>
      <c r="D4" s="176"/>
      <c r="E4" s="177"/>
      <c r="F4" s="144"/>
      <c r="G4" s="167" t="s">
        <v>57</v>
      </c>
      <c r="H4" s="166"/>
      <c r="I4" s="172"/>
      <c r="J4" s="172"/>
      <c r="K4" s="172"/>
      <c r="L4" s="222" t="s">
        <v>48</v>
      </c>
      <c r="M4" s="34" t="s">
        <v>49</v>
      </c>
      <c r="N4" s="34"/>
      <c r="O4" s="34"/>
      <c r="P4" s="34" t="s">
        <v>54</v>
      </c>
      <c r="Q4" s="34"/>
      <c r="R4" s="34"/>
      <c r="S4" s="223"/>
      <c r="T4" s="175"/>
    </row>
    <row r="5" spans="1:20" ht="14.25" customHeight="1" x14ac:dyDescent="0.25">
      <c r="A5" s="5"/>
      <c r="B5" s="171"/>
      <c r="C5" s="172"/>
      <c r="D5" s="172"/>
      <c r="E5" s="180"/>
      <c r="F5" s="177"/>
      <c r="G5" s="177"/>
      <c r="H5" s="177"/>
      <c r="I5" s="177"/>
      <c r="J5" s="177"/>
      <c r="K5" s="172"/>
      <c r="L5" s="224">
        <v>0</v>
      </c>
      <c r="M5" s="34" t="str">
        <f>'Set Up'!E21</f>
        <v>None</v>
      </c>
      <c r="N5" s="34"/>
      <c r="O5" s="34"/>
      <c r="P5" s="236">
        <f>'Set Up'!J21</f>
        <v>0</v>
      </c>
      <c r="Q5" s="34"/>
      <c r="R5" s="34"/>
      <c r="S5" s="223"/>
      <c r="T5" s="175"/>
    </row>
    <row r="6" spans="1:20" ht="14.25" customHeight="1" x14ac:dyDescent="0.25">
      <c r="A6" s="5"/>
      <c r="B6" s="171"/>
      <c r="C6" s="172"/>
      <c r="D6" s="45"/>
      <c r="E6" s="134"/>
      <c r="F6" s="134"/>
      <c r="G6" s="134"/>
      <c r="H6" s="134"/>
      <c r="I6" s="134"/>
      <c r="J6" s="49"/>
      <c r="K6" s="172"/>
      <c r="L6" s="224">
        <v>1</v>
      </c>
      <c r="M6" s="34" t="str">
        <f>'Set Up'!E22</f>
        <v>30 cm Rip</v>
      </c>
      <c r="N6" s="34"/>
      <c r="O6" s="34"/>
      <c r="P6" s="236">
        <f>'Set Up'!J22</f>
        <v>0.5</v>
      </c>
      <c r="Q6" s="34"/>
      <c r="R6" s="34"/>
      <c r="S6" s="223"/>
      <c r="T6" s="175"/>
    </row>
    <row r="7" spans="1:20" ht="14.25" customHeight="1" x14ac:dyDescent="0.25">
      <c r="A7" s="5"/>
      <c r="B7" s="171"/>
      <c r="C7" s="172"/>
      <c r="D7" s="33"/>
      <c r="E7" s="109" t="str">
        <f>'Set Up'!E7</f>
        <v>Farm:</v>
      </c>
      <c r="F7" s="187" t="str">
        <f>'Set Up'!F7</f>
        <v>My Farm</v>
      </c>
      <c r="G7" s="187"/>
      <c r="H7" s="188"/>
      <c r="I7" s="109"/>
      <c r="J7" s="237"/>
      <c r="K7" s="172"/>
      <c r="L7" s="224">
        <v>2</v>
      </c>
      <c r="M7" s="34" t="str">
        <f>'Set Up'!E23</f>
        <v>Mowing</v>
      </c>
      <c r="N7" s="34"/>
      <c r="O7" s="34"/>
      <c r="P7" s="236">
        <f>'Set Up'!J23</f>
        <v>0.5</v>
      </c>
      <c r="Q7" s="34"/>
      <c r="R7" s="34"/>
      <c r="S7" s="223"/>
      <c r="T7" s="175"/>
    </row>
    <row r="8" spans="1:20" ht="14.25" customHeight="1" x14ac:dyDescent="0.25">
      <c r="A8" s="5"/>
      <c r="B8" s="171"/>
      <c r="C8" s="172"/>
      <c r="D8" s="33"/>
      <c r="E8" s="34"/>
      <c r="F8" s="34"/>
      <c r="G8" s="34"/>
      <c r="H8" s="34"/>
      <c r="I8" s="109"/>
      <c r="J8" s="237"/>
      <c r="K8" s="172"/>
      <c r="L8" s="224">
        <v>3</v>
      </c>
      <c r="M8" s="34" t="str">
        <f>'Set Up'!E24</f>
        <v>Cultivating</v>
      </c>
      <c r="N8" s="34"/>
      <c r="O8" s="34"/>
      <c r="P8" s="236">
        <f>'Set Up'!J24</f>
        <v>0.2</v>
      </c>
      <c r="Q8" s="34"/>
      <c r="R8" s="34"/>
      <c r="S8" s="223"/>
      <c r="T8" s="175"/>
    </row>
    <row r="9" spans="1:20" ht="14.25" customHeight="1" x14ac:dyDescent="0.25">
      <c r="A9" s="5"/>
      <c r="B9" s="171"/>
      <c r="C9" s="172"/>
      <c r="D9" s="33"/>
      <c r="E9" s="109" t="str">
        <f>'Set Up'!E8</f>
        <v>Crop:</v>
      </c>
      <c r="F9" s="187" t="str">
        <f>'Set Up'!F8</f>
        <v>Sample Crop</v>
      </c>
      <c r="G9" s="34"/>
      <c r="H9" s="188"/>
      <c r="I9" s="109"/>
      <c r="J9" s="238"/>
      <c r="K9" s="172"/>
      <c r="L9" s="224">
        <v>4</v>
      </c>
      <c r="M9" s="34" t="str">
        <f>'Set Up'!E25</f>
        <v>Discing</v>
      </c>
      <c r="N9" s="34"/>
      <c r="O9" s="34"/>
      <c r="P9" s="236">
        <f>'Set Up'!J25</f>
        <v>0.2</v>
      </c>
      <c r="Q9" s="34"/>
      <c r="R9" s="34"/>
      <c r="S9" s="223"/>
      <c r="T9" s="175"/>
    </row>
    <row r="10" spans="1:20" ht="14.25" customHeight="1" x14ac:dyDescent="0.25">
      <c r="A10" s="5"/>
      <c r="B10" s="171"/>
      <c r="C10" s="172"/>
      <c r="D10" s="33"/>
      <c r="E10" s="34"/>
      <c r="F10" s="34"/>
      <c r="G10" s="34"/>
      <c r="H10" s="34"/>
      <c r="I10" s="109"/>
      <c r="J10" s="237"/>
      <c r="K10" s="172"/>
      <c r="L10" s="224">
        <v>5</v>
      </c>
      <c r="M10" s="34" t="str">
        <f>'Set Up'!E26</f>
        <v>Drilling</v>
      </c>
      <c r="N10" s="34"/>
      <c r="O10" s="34"/>
      <c r="P10" s="236">
        <f>'Set Up'!J26</f>
        <v>1.2</v>
      </c>
      <c r="Q10" s="34"/>
      <c r="R10" s="34"/>
      <c r="S10" s="223"/>
      <c r="T10" s="175"/>
    </row>
    <row r="11" spans="1:20" ht="14.25" customHeight="1" x14ac:dyDescent="0.25">
      <c r="A11" s="5"/>
      <c r="B11" s="171"/>
      <c r="C11" s="172"/>
      <c r="D11" s="33"/>
      <c r="E11" s="109" t="str">
        <f>'Set Up'!E9</f>
        <v>Area Cropped (ha)</v>
      </c>
      <c r="F11" s="196">
        <f>'Set Up'!F9</f>
        <v>70</v>
      </c>
      <c r="G11" s="34"/>
      <c r="H11" s="188"/>
      <c r="I11" s="109"/>
      <c r="J11" s="238"/>
      <c r="K11" s="172"/>
      <c r="L11" s="224">
        <v>6</v>
      </c>
      <c r="M11" s="34" t="str">
        <f>'Set Up'!E27</f>
        <v>Fert Broadcast</v>
      </c>
      <c r="N11" s="34"/>
      <c r="O11" s="34"/>
      <c r="P11" s="236">
        <f>'Set Up'!J27</f>
        <v>0.2</v>
      </c>
      <c r="Q11" s="34"/>
      <c r="R11" s="34"/>
      <c r="S11" s="223"/>
      <c r="T11" s="175"/>
    </row>
    <row r="12" spans="1:20" ht="14.25" customHeight="1" x14ac:dyDescent="0.25">
      <c r="A12" s="5"/>
      <c r="B12" s="171"/>
      <c r="C12" s="172"/>
      <c r="D12" s="33"/>
      <c r="E12" s="34"/>
      <c r="F12" s="131"/>
      <c r="G12" s="34"/>
      <c r="H12" s="188"/>
      <c r="I12" s="109"/>
      <c r="J12" s="238"/>
      <c r="K12" s="172"/>
      <c r="L12" s="224">
        <v>7</v>
      </c>
      <c r="M12" s="34" t="str">
        <f>'Set Up'!E28</f>
        <v>Mulch</v>
      </c>
      <c r="N12" s="34"/>
      <c r="O12" s="34"/>
      <c r="P12" s="236">
        <f>'Set Up'!J28</f>
        <v>1.2</v>
      </c>
      <c r="Q12" s="34"/>
      <c r="R12" s="34"/>
      <c r="S12" s="223"/>
      <c r="T12" s="175"/>
    </row>
    <row r="13" spans="1:20" ht="14.25" customHeight="1" x14ac:dyDescent="0.25">
      <c r="A13" s="5"/>
      <c r="B13" s="171"/>
      <c r="C13" s="172"/>
      <c r="D13" s="33"/>
      <c r="E13" s="109" t="str">
        <f>'Set Up'!J10</f>
        <v>Labour Cost ($/h)</v>
      </c>
      <c r="F13" s="239">
        <f>'Set Up'!K10</f>
        <v>23</v>
      </c>
      <c r="G13" s="34"/>
      <c r="H13" s="188"/>
      <c r="I13" s="109"/>
      <c r="J13" s="238"/>
      <c r="K13" s="172"/>
      <c r="L13" s="224">
        <v>8</v>
      </c>
      <c r="M13" s="34" t="str">
        <f>'Set Up'!E29</f>
        <v>Planting</v>
      </c>
      <c r="N13" s="34"/>
      <c r="O13" s="34"/>
      <c r="P13" s="236">
        <f>'Set Up'!J29</f>
        <v>10</v>
      </c>
      <c r="Q13" s="34"/>
      <c r="R13" s="34"/>
      <c r="S13" s="223"/>
      <c r="T13" s="175"/>
    </row>
    <row r="14" spans="1:20" ht="14.25" customHeight="1" x14ac:dyDescent="0.25">
      <c r="A14" s="5"/>
      <c r="B14" s="171"/>
      <c r="C14" s="172"/>
      <c r="D14" s="33"/>
      <c r="E14" s="34"/>
      <c r="F14" s="34"/>
      <c r="G14" s="34"/>
      <c r="H14" s="188"/>
      <c r="I14" s="109"/>
      <c r="J14" s="238"/>
      <c r="K14" s="172"/>
      <c r="L14" s="224">
        <v>9</v>
      </c>
      <c r="M14" s="34" t="str">
        <f>'Set Up'!E30</f>
        <v>Ridge</v>
      </c>
      <c r="N14" s="34"/>
      <c r="O14" s="34"/>
      <c r="P14" s="236">
        <f>'Set Up'!J30</f>
        <v>0.2</v>
      </c>
      <c r="Q14" s="34"/>
      <c r="R14" s="34"/>
      <c r="S14" s="223"/>
      <c r="T14" s="175"/>
    </row>
    <row r="15" spans="1:20" ht="14.25" customHeight="1" x14ac:dyDescent="0.25">
      <c r="A15" s="5"/>
      <c r="B15" s="171"/>
      <c r="C15" s="172"/>
      <c r="D15" s="33"/>
      <c r="E15" s="34"/>
      <c r="F15" s="34"/>
      <c r="G15" s="34"/>
      <c r="H15" s="188"/>
      <c r="I15" s="109"/>
      <c r="J15" s="238"/>
      <c r="K15" s="172"/>
      <c r="L15" s="224">
        <v>10</v>
      </c>
      <c r="M15" s="34" t="str">
        <f>'Set Up'!E31</f>
        <v>Rolling</v>
      </c>
      <c r="N15" s="34"/>
      <c r="O15" s="34"/>
      <c r="P15" s="236">
        <f>'Set Up'!J31</f>
        <v>1</v>
      </c>
      <c r="Q15" s="34"/>
      <c r="R15" s="34"/>
      <c r="S15" s="223"/>
      <c r="T15" s="175"/>
    </row>
    <row r="16" spans="1:20" ht="14.25" customHeight="1" x14ac:dyDescent="0.25">
      <c r="A16" s="5"/>
      <c r="B16" s="171"/>
      <c r="C16" s="172"/>
      <c r="D16" s="33"/>
      <c r="E16" s="34"/>
      <c r="F16" s="34"/>
      <c r="G16" s="34"/>
      <c r="H16" s="188"/>
      <c r="I16" s="109"/>
      <c r="J16" s="238"/>
      <c r="K16" s="172"/>
      <c r="L16" s="224">
        <v>11</v>
      </c>
      <c r="M16" s="34" t="str">
        <f>'Set Up'!E32</f>
        <v>Rotary Hoe 3m</v>
      </c>
      <c r="N16" s="34"/>
      <c r="O16" s="34"/>
      <c r="P16" s="236">
        <f>'Set Up'!J32</f>
        <v>1</v>
      </c>
      <c r="Q16" s="34"/>
      <c r="R16" s="34"/>
      <c r="S16" s="223"/>
      <c r="T16" s="175"/>
    </row>
    <row r="17" spans="1:20" ht="14.25" customHeight="1" x14ac:dyDescent="0.25">
      <c r="A17" s="5"/>
      <c r="B17" s="171"/>
      <c r="C17" s="172"/>
      <c r="D17" s="42"/>
      <c r="E17" s="43"/>
      <c r="F17" s="43"/>
      <c r="G17" s="43"/>
      <c r="H17" s="43"/>
      <c r="I17" s="43"/>
      <c r="J17" s="44"/>
      <c r="K17" s="172"/>
      <c r="L17" s="224">
        <v>12</v>
      </c>
      <c r="M17" s="34" t="str">
        <f>'Set Up'!E33</f>
        <v>Rotaty hoe bed form</v>
      </c>
      <c r="N17" s="34"/>
      <c r="O17" s="34"/>
      <c r="P17" s="236">
        <f>'Set Up'!J33</f>
        <v>0</v>
      </c>
      <c r="Q17" s="34"/>
      <c r="R17" s="34"/>
      <c r="S17" s="223"/>
      <c r="T17" s="175"/>
    </row>
    <row r="18" spans="1:20" ht="18" customHeight="1" x14ac:dyDescent="0.3">
      <c r="A18" s="5"/>
      <c r="B18" s="171"/>
      <c r="C18" s="172"/>
      <c r="D18" s="45"/>
      <c r="E18" s="226" t="s">
        <v>10</v>
      </c>
      <c r="F18" s="189"/>
      <c r="G18" s="189"/>
      <c r="H18" s="190"/>
      <c r="I18" s="190"/>
      <c r="J18" s="227"/>
      <c r="K18" s="172"/>
      <c r="L18" s="224">
        <v>13</v>
      </c>
      <c r="M18" s="34" t="str">
        <f>'Set Up'!E34</f>
        <v>Rotor Spike</v>
      </c>
      <c r="N18" s="34"/>
      <c r="O18" s="34"/>
      <c r="P18" s="236">
        <f>'Set Up'!J34</f>
        <v>1.5</v>
      </c>
      <c r="Q18" s="34"/>
      <c r="R18" s="34"/>
      <c r="S18" s="223"/>
      <c r="T18" s="175"/>
    </row>
    <row r="19" spans="1:20" ht="14.25" customHeight="1" x14ac:dyDescent="0.25">
      <c r="A19" s="5"/>
      <c r="B19" s="171"/>
      <c r="C19" s="172"/>
      <c r="D19" s="33"/>
      <c r="E19" s="178" t="s">
        <v>53</v>
      </c>
      <c r="F19" s="34"/>
      <c r="G19" s="34"/>
      <c r="H19" s="108"/>
      <c r="I19" s="108"/>
      <c r="J19" s="193"/>
      <c r="K19" s="172"/>
      <c r="L19" s="224">
        <v>14</v>
      </c>
      <c r="M19" s="34" t="str">
        <f>'Set Up'!E35</f>
        <v>Spraying</v>
      </c>
      <c r="N19" s="34"/>
      <c r="O19" s="34"/>
      <c r="P19" s="236">
        <f>'Set Up'!J35</f>
        <v>0.2</v>
      </c>
      <c r="Q19" s="34"/>
      <c r="R19" s="240"/>
      <c r="S19" s="241"/>
      <c r="T19" s="175"/>
    </row>
    <row r="20" spans="1:20" ht="11.25" customHeight="1" thickBot="1" x14ac:dyDescent="0.3">
      <c r="A20" s="5"/>
      <c r="B20" s="171"/>
      <c r="C20" s="172"/>
      <c r="D20" s="42"/>
      <c r="E20" s="43"/>
      <c r="F20" s="43"/>
      <c r="G20" s="43"/>
      <c r="H20" s="43"/>
      <c r="I20" s="43"/>
      <c r="J20" s="44"/>
      <c r="K20" s="172"/>
      <c r="L20" s="228"/>
      <c r="M20" s="229"/>
      <c r="N20" s="229"/>
      <c r="O20" s="229"/>
      <c r="P20" s="229"/>
      <c r="Q20" s="229"/>
      <c r="R20" s="229"/>
      <c r="S20" s="230"/>
      <c r="T20" s="175"/>
    </row>
    <row r="21" spans="1:20" ht="11.25" customHeight="1" x14ac:dyDescent="0.25">
      <c r="A21" s="5"/>
      <c r="B21" s="171"/>
      <c r="C21" s="172"/>
      <c r="D21" s="172"/>
      <c r="E21" s="172"/>
      <c r="F21" s="172"/>
      <c r="G21" s="172"/>
      <c r="H21" s="172"/>
      <c r="I21" s="172"/>
      <c r="J21" s="172"/>
      <c r="K21" s="172"/>
      <c r="L21" s="12"/>
      <c r="M21" s="12"/>
      <c r="N21" s="12"/>
      <c r="O21" s="12"/>
      <c r="P21" s="12"/>
      <c r="Q21" s="12"/>
      <c r="R21" s="12"/>
      <c r="S21" s="12"/>
      <c r="T21" s="175"/>
    </row>
    <row r="22" spans="1:20" ht="21" x14ac:dyDescent="0.35">
      <c r="A22" s="5"/>
      <c r="B22" s="171"/>
      <c r="C22" s="172"/>
      <c r="D22" s="45"/>
      <c r="E22" s="195" t="str">
        <f>'Set Up'!E12</f>
        <v>Scenario 1</v>
      </c>
      <c r="F22" s="134"/>
      <c r="G22" s="49"/>
      <c r="H22" s="172"/>
      <c r="I22" s="172"/>
      <c r="J22" s="45"/>
      <c r="K22" s="195" t="str">
        <f>'Set Up'!J12</f>
        <v>Scenario 2</v>
      </c>
      <c r="L22" s="134"/>
      <c r="M22" s="49"/>
      <c r="N22" s="172"/>
      <c r="O22" s="172"/>
      <c r="P22" s="45"/>
      <c r="Q22" s="195" t="str">
        <f>'Set Up'!O12</f>
        <v>Scenario 3</v>
      </c>
      <c r="R22" s="134"/>
      <c r="S22" s="49"/>
      <c r="T22" s="175"/>
    </row>
    <row r="23" spans="1:20" x14ac:dyDescent="0.25">
      <c r="A23" s="5"/>
      <c r="B23" s="171"/>
      <c r="C23" s="172"/>
      <c r="D23" s="33"/>
      <c r="E23" s="187" t="str">
        <f>'Set Up'!E13</f>
        <v>Name:</v>
      </c>
      <c r="F23" s="187" t="str">
        <f>'Set Up'!F13</f>
        <v>Conventional</v>
      </c>
      <c r="G23" s="35"/>
      <c r="H23" s="172"/>
      <c r="I23" s="172"/>
      <c r="J23" s="33"/>
      <c r="K23" s="187" t="str">
        <f>'Set Up'!J13</f>
        <v>Name:</v>
      </c>
      <c r="L23" s="187" t="str">
        <f>'Set Up'!K13</f>
        <v xml:space="preserve">Alternative System 1 Name </v>
      </c>
      <c r="M23" s="35"/>
      <c r="N23" s="172"/>
      <c r="O23" s="172"/>
      <c r="P23" s="33"/>
      <c r="Q23" s="187" t="str">
        <f>'Set Up'!O13</f>
        <v>Name:</v>
      </c>
      <c r="R23" s="187" t="str">
        <f>'Set Up'!P13</f>
        <v>Alternative System 2 Name</v>
      </c>
      <c r="S23" s="35"/>
      <c r="T23" s="175"/>
    </row>
    <row r="24" spans="1:20" x14ac:dyDescent="0.25">
      <c r="A24" s="5"/>
      <c r="B24" s="171"/>
      <c r="C24" s="172"/>
      <c r="D24" s="33"/>
      <c r="E24" s="187" t="str">
        <f>'Set Up'!E14</f>
        <v>Yield (T/ha):</v>
      </c>
      <c r="F24" s="187">
        <f>'Set Up'!F14</f>
        <v>5</v>
      </c>
      <c r="G24" s="35"/>
      <c r="H24" s="172"/>
      <c r="I24" s="172"/>
      <c r="J24" s="33"/>
      <c r="K24" s="187" t="str">
        <f>'Set Up'!J14</f>
        <v>Yield (T/ha):</v>
      </c>
      <c r="L24" s="187">
        <f>'Set Up'!K14</f>
        <v>5</v>
      </c>
      <c r="M24" s="35"/>
      <c r="N24" s="172"/>
      <c r="O24" s="172"/>
      <c r="P24" s="33"/>
      <c r="Q24" s="187" t="str">
        <f>'Set Up'!O14</f>
        <v>Yield (T/ha):</v>
      </c>
      <c r="R24" s="187">
        <f>'Set Up'!P14</f>
        <v>5</v>
      </c>
      <c r="S24" s="35"/>
      <c r="T24" s="175"/>
    </row>
    <row r="25" spans="1:20" ht="30" customHeight="1" x14ac:dyDescent="0.25">
      <c r="A25" s="5"/>
      <c r="B25" s="171"/>
      <c r="C25" s="172"/>
      <c r="D25" s="242" t="s">
        <v>173</v>
      </c>
      <c r="E25" s="243" t="s">
        <v>55</v>
      </c>
      <c r="F25" s="244" t="s">
        <v>54</v>
      </c>
      <c r="G25" s="245" t="s">
        <v>51</v>
      </c>
      <c r="H25" s="172"/>
      <c r="I25" s="172"/>
      <c r="J25" s="242" t="str">
        <f>D25</f>
        <v>Labour 
Type No.</v>
      </c>
      <c r="K25" s="243" t="s">
        <v>55</v>
      </c>
      <c r="L25" s="244" t="s">
        <v>54</v>
      </c>
      <c r="M25" s="245" t="s">
        <v>51</v>
      </c>
      <c r="N25" s="172"/>
      <c r="O25" s="172"/>
      <c r="P25" s="242" t="str">
        <f>D25</f>
        <v>Labour 
Type No.</v>
      </c>
      <c r="Q25" s="243" t="s">
        <v>55</v>
      </c>
      <c r="R25" s="244" t="s">
        <v>54</v>
      </c>
      <c r="S25" s="245" t="s">
        <v>51</v>
      </c>
      <c r="T25" s="175"/>
    </row>
    <row r="26" spans="1:20" x14ac:dyDescent="0.25">
      <c r="A26" s="5"/>
      <c r="B26" s="171"/>
      <c r="C26" s="172" t="s">
        <v>28</v>
      </c>
      <c r="D26" s="217">
        <f>'Fuel Calculation'!D27</f>
        <v>4</v>
      </c>
      <c r="E26" s="246" t="str">
        <f t="shared" ref="E26:E45" si="0">VLOOKUP(D26,$L$4:$P$20,2)</f>
        <v>Discing</v>
      </c>
      <c r="F26" s="247">
        <f>VLOOKUP(D26,$L$5:$Q$20,5)</f>
        <v>0.2</v>
      </c>
      <c r="G26" s="248">
        <f>VLOOKUP(D26,$L$5:$Q$20,5)*$F$13</f>
        <v>4.6000000000000005</v>
      </c>
      <c r="H26" s="172"/>
      <c r="I26" s="172"/>
      <c r="J26" s="217">
        <f>'Fuel Calculation'!J27</f>
        <v>4</v>
      </c>
      <c r="K26" s="246" t="str">
        <f t="shared" ref="K26:K45" si="1">VLOOKUP(J26,$L$4:$P$20,2)</f>
        <v>Discing</v>
      </c>
      <c r="L26" s="247">
        <f>VLOOKUP(J26,$L$5:$Q$20,5)</f>
        <v>0.2</v>
      </c>
      <c r="M26" s="248">
        <f>VLOOKUP(J26,$L$5:$Q$20,5)*$F$13</f>
        <v>4.6000000000000005</v>
      </c>
      <c r="N26" s="172"/>
      <c r="O26" s="172"/>
      <c r="P26" s="217">
        <f>'Fuel Calculation'!P27</f>
        <v>4</v>
      </c>
      <c r="Q26" s="246" t="str">
        <f t="shared" ref="Q26:Q45" si="2">VLOOKUP(P26,$L$4:$P$20,2)</f>
        <v>Discing</v>
      </c>
      <c r="R26" s="247">
        <f>VLOOKUP(P26,$L$5:$Q$20,5)</f>
        <v>0.2</v>
      </c>
      <c r="S26" s="248">
        <f>VLOOKUP(P26,$L$5:$Q$20,5)*$F$13</f>
        <v>4.6000000000000005</v>
      </c>
      <c r="T26" s="175"/>
    </row>
    <row r="27" spans="1:20" x14ac:dyDescent="0.25">
      <c r="A27" s="5"/>
      <c r="B27" s="171"/>
      <c r="C27" s="172" t="s">
        <v>29</v>
      </c>
      <c r="D27" s="217">
        <f>'Fuel Calculation'!D28</f>
        <v>2</v>
      </c>
      <c r="E27" s="246" t="str">
        <f t="shared" si="0"/>
        <v>Mowing</v>
      </c>
      <c r="F27" s="247">
        <f t="shared" ref="F27:F45" si="3">VLOOKUP(D27,$L$5:$Q$20,5)</f>
        <v>0.5</v>
      </c>
      <c r="G27" s="248">
        <f t="shared" ref="G27:G45" si="4">VLOOKUP(D27,$L$5:$Q$20,5)*$F$13</f>
        <v>11.5</v>
      </c>
      <c r="H27" s="172"/>
      <c r="I27" s="172"/>
      <c r="J27" s="217">
        <f>'Fuel Calculation'!J28</f>
        <v>0</v>
      </c>
      <c r="K27" s="246" t="str">
        <f t="shared" si="1"/>
        <v>None</v>
      </c>
      <c r="L27" s="247">
        <f t="shared" ref="L27:L45" si="5">VLOOKUP(J27,$L$5:$Q$20,5)</f>
        <v>0</v>
      </c>
      <c r="M27" s="248">
        <f t="shared" ref="M27:M45" si="6">VLOOKUP(J27,$L$5:$Q$20,5)*$F$13</f>
        <v>0</v>
      </c>
      <c r="N27" s="172"/>
      <c r="O27" s="172"/>
      <c r="P27" s="217">
        <f>'Fuel Calculation'!P28</f>
        <v>0</v>
      </c>
      <c r="Q27" s="246" t="str">
        <f t="shared" si="2"/>
        <v>None</v>
      </c>
      <c r="R27" s="247">
        <f t="shared" ref="R27:R45" si="7">VLOOKUP(P27,$L$5:$Q$20,5)</f>
        <v>0</v>
      </c>
      <c r="S27" s="248">
        <f t="shared" ref="S27:S45" si="8">VLOOKUP(P27,$L$5:$Q$20,5)*$F$13</f>
        <v>0</v>
      </c>
      <c r="T27" s="175"/>
    </row>
    <row r="28" spans="1:20" x14ac:dyDescent="0.25">
      <c r="A28" s="5"/>
      <c r="B28" s="171"/>
      <c r="C28" s="172" t="s">
        <v>30</v>
      </c>
      <c r="D28" s="217">
        <f>'Fuel Calculation'!D29</f>
        <v>9</v>
      </c>
      <c r="E28" s="246" t="str">
        <f t="shared" si="0"/>
        <v>Ridge</v>
      </c>
      <c r="F28" s="247">
        <f t="shared" si="3"/>
        <v>0.2</v>
      </c>
      <c r="G28" s="248">
        <f t="shared" si="4"/>
        <v>4.6000000000000005</v>
      </c>
      <c r="H28" s="172"/>
      <c r="I28" s="172"/>
      <c r="J28" s="217">
        <f>'Fuel Calculation'!J29</f>
        <v>0</v>
      </c>
      <c r="K28" s="246" t="str">
        <f t="shared" si="1"/>
        <v>None</v>
      </c>
      <c r="L28" s="247">
        <f t="shared" si="5"/>
        <v>0</v>
      </c>
      <c r="M28" s="248">
        <f t="shared" si="6"/>
        <v>0</v>
      </c>
      <c r="N28" s="172"/>
      <c r="O28" s="172"/>
      <c r="P28" s="217">
        <f>'Fuel Calculation'!P29</f>
        <v>0</v>
      </c>
      <c r="Q28" s="246" t="str">
        <f t="shared" si="2"/>
        <v>None</v>
      </c>
      <c r="R28" s="247">
        <f t="shared" si="7"/>
        <v>0</v>
      </c>
      <c r="S28" s="248">
        <f t="shared" si="8"/>
        <v>0</v>
      </c>
      <c r="T28" s="175"/>
    </row>
    <row r="29" spans="1:20" x14ac:dyDescent="0.25">
      <c r="A29" s="5"/>
      <c r="B29" s="171"/>
      <c r="C29" s="172" t="s">
        <v>31</v>
      </c>
      <c r="D29" s="217">
        <f>'Fuel Calculation'!D30</f>
        <v>1</v>
      </c>
      <c r="E29" s="246" t="str">
        <f t="shared" si="0"/>
        <v>30 cm Rip</v>
      </c>
      <c r="F29" s="247">
        <f t="shared" si="3"/>
        <v>0.5</v>
      </c>
      <c r="G29" s="248">
        <f t="shared" si="4"/>
        <v>11.5</v>
      </c>
      <c r="H29" s="172"/>
      <c r="I29" s="172"/>
      <c r="J29" s="217">
        <f>'Fuel Calculation'!J30</f>
        <v>0</v>
      </c>
      <c r="K29" s="246" t="str">
        <f t="shared" si="1"/>
        <v>None</v>
      </c>
      <c r="L29" s="247">
        <f t="shared" si="5"/>
        <v>0</v>
      </c>
      <c r="M29" s="248">
        <f t="shared" si="6"/>
        <v>0</v>
      </c>
      <c r="N29" s="172"/>
      <c r="O29" s="172"/>
      <c r="P29" s="217">
        <f>'Fuel Calculation'!P30</f>
        <v>0</v>
      </c>
      <c r="Q29" s="246" t="str">
        <f t="shared" si="2"/>
        <v>None</v>
      </c>
      <c r="R29" s="247">
        <f t="shared" si="7"/>
        <v>0</v>
      </c>
      <c r="S29" s="248">
        <f t="shared" si="8"/>
        <v>0</v>
      </c>
      <c r="T29" s="175"/>
    </row>
    <row r="30" spans="1:20" x14ac:dyDescent="0.25">
      <c r="A30" s="5"/>
      <c r="B30" s="171"/>
      <c r="C30" s="172" t="s">
        <v>32</v>
      </c>
      <c r="D30" s="217">
        <f>'Fuel Calculation'!D31</f>
        <v>14</v>
      </c>
      <c r="E30" s="246" t="str">
        <f t="shared" si="0"/>
        <v>Spraying</v>
      </c>
      <c r="F30" s="247">
        <f t="shared" si="3"/>
        <v>0.2</v>
      </c>
      <c r="G30" s="248">
        <f t="shared" si="4"/>
        <v>4.6000000000000005</v>
      </c>
      <c r="H30" s="172"/>
      <c r="I30" s="172"/>
      <c r="J30" s="217">
        <f>'Fuel Calculation'!J31</f>
        <v>0</v>
      </c>
      <c r="K30" s="246" t="str">
        <f t="shared" si="1"/>
        <v>None</v>
      </c>
      <c r="L30" s="247">
        <f t="shared" si="5"/>
        <v>0</v>
      </c>
      <c r="M30" s="248">
        <f t="shared" si="6"/>
        <v>0</v>
      </c>
      <c r="N30" s="172"/>
      <c r="O30" s="172"/>
      <c r="P30" s="217">
        <f>'Fuel Calculation'!P31</f>
        <v>0</v>
      </c>
      <c r="Q30" s="246" t="str">
        <f t="shared" si="2"/>
        <v>None</v>
      </c>
      <c r="R30" s="247">
        <f t="shared" si="7"/>
        <v>0</v>
      </c>
      <c r="S30" s="248">
        <f t="shared" si="8"/>
        <v>0</v>
      </c>
      <c r="T30" s="175"/>
    </row>
    <row r="31" spans="1:20" x14ac:dyDescent="0.25">
      <c r="A31" s="5"/>
      <c r="B31" s="171"/>
      <c r="C31" s="172" t="s">
        <v>33</v>
      </c>
      <c r="D31" s="217">
        <f>'Fuel Calculation'!D32</f>
        <v>14</v>
      </c>
      <c r="E31" s="246" t="str">
        <f t="shared" si="0"/>
        <v>Spraying</v>
      </c>
      <c r="F31" s="247">
        <f t="shared" si="3"/>
        <v>0.2</v>
      </c>
      <c r="G31" s="248">
        <f t="shared" si="4"/>
        <v>4.6000000000000005</v>
      </c>
      <c r="H31" s="172"/>
      <c r="I31" s="172"/>
      <c r="J31" s="217">
        <f>'Fuel Calculation'!J32</f>
        <v>0</v>
      </c>
      <c r="K31" s="246" t="str">
        <f t="shared" si="1"/>
        <v>None</v>
      </c>
      <c r="L31" s="247">
        <f t="shared" si="5"/>
        <v>0</v>
      </c>
      <c r="M31" s="248">
        <f t="shared" si="6"/>
        <v>0</v>
      </c>
      <c r="N31" s="172"/>
      <c r="O31" s="172"/>
      <c r="P31" s="217">
        <f>'Fuel Calculation'!P32</f>
        <v>0</v>
      </c>
      <c r="Q31" s="246" t="str">
        <f t="shared" si="2"/>
        <v>None</v>
      </c>
      <c r="R31" s="247">
        <f t="shared" si="7"/>
        <v>0</v>
      </c>
      <c r="S31" s="248">
        <f t="shared" si="8"/>
        <v>0</v>
      </c>
      <c r="T31" s="175"/>
    </row>
    <row r="32" spans="1:20" x14ac:dyDescent="0.25">
      <c r="A32" s="5"/>
      <c r="B32" s="171"/>
      <c r="C32" s="172" t="s">
        <v>34</v>
      </c>
      <c r="D32" s="217">
        <f>'Fuel Calculation'!D33</f>
        <v>0</v>
      </c>
      <c r="E32" s="246" t="str">
        <f t="shared" si="0"/>
        <v>None</v>
      </c>
      <c r="F32" s="247">
        <f t="shared" si="3"/>
        <v>0</v>
      </c>
      <c r="G32" s="248">
        <f t="shared" si="4"/>
        <v>0</v>
      </c>
      <c r="H32" s="172"/>
      <c r="I32" s="172"/>
      <c r="J32" s="217">
        <f>'Fuel Calculation'!J33</f>
        <v>0</v>
      </c>
      <c r="K32" s="246" t="str">
        <f t="shared" si="1"/>
        <v>None</v>
      </c>
      <c r="L32" s="247">
        <f t="shared" si="5"/>
        <v>0</v>
      </c>
      <c r="M32" s="248">
        <f t="shared" si="6"/>
        <v>0</v>
      </c>
      <c r="N32" s="172"/>
      <c r="O32" s="172"/>
      <c r="P32" s="217">
        <f>'Fuel Calculation'!P33</f>
        <v>0</v>
      </c>
      <c r="Q32" s="246" t="str">
        <f t="shared" si="2"/>
        <v>None</v>
      </c>
      <c r="R32" s="247">
        <f t="shared" si="7"/>
        <v>0</v>
      </c>
      <c r="S32" s="248">
        <f t="shared" si="8"/>
        <v>0</v>
      </c>
      <c r="T32" s="175"/>
    </row>
    <row r="33" spans="1:20" x14ac:dyDescent="0.25">
      <c r="A33" s="5"/>
      <c r="B33" s="171"/>
      <c r="C33" s="172" t="s">
        <v>35</v>
      </c>
      <c r="D33" s="217">
        <f>'Fuel Calculation'!D34</f>
        <v>0</v>
      </c>
      <c r="E33" s="246" t="str">
        <f t="shared" si="0"/>
        <v>None</v>
      </c>
      <c r="F33" s="247">
        <f t="shared" si="3"/>
        <v>0</v>
      </c>
      <c r="G33" s="248">
        <f t="shared" si="4"/>
        <v>0</v>
      </c>
      <c r="H33" s="172"/>
      <c r="I33" s="172"/>
      <c r="J33" s="217">
        <f>'Fuel Calculation'!J34</f>
        <v>0</v>
      </c>
      <c r="K33" s="246" t="str">
        <f t="shared" si="1"/>
        <v>None</v>
      </c>
      <c r="L33" s="247">
        <f t="shared" si="5"/>
        <v>0</v>
      </c>
      <c r="M33" s="248">
        <f t="shared" si="6"/>
        <v>0</v>
      </c>
      <c r="N33" s="172"/>
      <c r="O33" s="172"/>
      <c r="P33" s="217">
        <f>'Fuel Calculation'!P34</f>
        <v>0</v>
      </c>
      <c r="Q33" s="246" t="str">
        <f t="shared" si="2"/>
        <v>None</v>
      </c>
      <c r="R33" s="247">
        <f t="shared" si="7"/>
        <v>0</v>
      </c>
      <c r="S33" s="248">
        <f t="shared" si="8"/>
        <v>0</v>
      </c>
      <c r="T33" s="175"/>
    </row>
    <row r="34" spans="1:20" x14ac:dyDescent="0.25">
      <c r="A34" s="5"/>
      <c r="B34" s="171"/>
      <c r="C34" s="172" t="s">
        <v>36</v>
      </c>
      <c r="D34" s="217">
        <f>'Fuel Calculation'!D35</f>
        <v>0</v>
      </c>
      <c r="E34" s="246" t="str">
        <f t="shared" si="0"/>
        <v>None</v>
      </c>
      <c r="F34" s="247">
        <f t="shared" si="3"/>
        <v>0</v>
      </c>
      <c r="G34" s="248">
        <f t="shared" si="4"/>
        <v>0</v>
      </c>
      <c r="H34" s="172"/>
      <c r="I34" s="172"/>
      <c r="J34" s="217">
        <f>'Fuel Calculation'!J35</f>
        <v>0</v>
      </c>
      <c r="K34" s="246" t="str">
        <f t="shared" si="1"/>
        <v>None</v>
      </c>
      <c r="L34" s="247">
        <f t="shared" si="5"/>
        <v>0</v>
      </c>
      <c r="M34" s="248">
        <f t="shared" si="6"/>
        <v>0</v>
      </c>
      <c r="N34" s="172"/>
      <c r="O34" s="172"/>
      <c r="P34" s="217">
        <f>'Fuel Calculation'!P35</f>
        <v>0</v>
      </c>
      <c r="Q34" s="246" t="str">
        <f t="shared" si="2"/>
        <v>None</v>
      </c>
      <c r="R34" s="247">
        <f t="shared" si="7"/>
        <v>0</v>
      </c>
      <c r="S34" s="248">
        <f t="shared" si="8"/>
        <v>0</v>
      </c>
      <c r="T34" s="175"/>
    </row>
    <row r="35" spans="1:20" x14ac:dyDescent="0.25">
      <c r="A35" s="5"/>
      <c r="B35" s="171"/>
      <c r="C35" s="172" t="s">
        <v>37</v>
      </c>
      <c r="D35" s="217">
        <f>'Fuel Calculation'!D36</f>
        <v>0</v>
      </c>
      <c r="E35" s="246" t="str">
        <f t="shared" si="0"/>
        <v>None</v>
      </c>
      <c r="F35" s="247">
        <f t="shared" si="3"/>
        <v>0</v>
      </c>
      <c r="G35" s="248">
        <f t="shared" si="4"/>
        <v>0</v>
      </c>
      <c r="H35" s="172"/>
      <c r="I35" s="172"/>
      <c r="J35" s="217">
        <f>'Fuel Calculation'!J36</f>
        <v>0</v>
      </c>
      <c r="K35" s="246" t="str">
        <f t="shared" si="1"/>
        <v>None</v>
      </c>
      <c r="L35" s="247">
        <f t="shared" si="5"/>
        <v>0</v>
      </c>
      <c r="M35" s="248">
        <f t="shared" si="6"/>
        <v>0</v>
      </c>
      <c r="N35" s="172"/>
      <c r="O35" s="172"/>
      <c r="P35" s="217">
        <f>'Fuel Calculation'!P36</f>
        <v>0</v>
      </c>
      <c r="Q35" s="246" t="str">
        <f t="shared" si="2"/>
        <v>None</v>
      </c>
      <c r="R35" s="247">
        <f t="shared" si="7"/>
        <v>0</v>
      </c>
      <c r="S35" s="248">
        <f t="shared" si="8"/>
        <v>0</v>
      </c>
      <c r="T35" s="175"/>
    </row>
    <row r="36" spans="1:20" x14ac:dyDescent="0.25">
      <c r="A36" s="5"/>
      <c r="B36" s="171"/>
      <c r="C36" s="172" t="s">
        <v>38</v>
      </c>
      <c r="D36" s="217">
        <f>'Fuel Calculation'!D37</f>
        <v>0</v>
      </c>
      <c r="E36" s="246" t="str">
        <f t="shared" si="0"/>
        <v>None</v>
      </c>
      <c r="F36" s="247">
        <f t="shared" si="3"/>
        <v>0</v>
      </c>
      <c r="G36" s="248">
        <f t="shared" si="4"/>
        <v>0</v>
      </c>
      <c r="H36" s="172"/>
      <c r="I36" s="172"/>
      <c r="J36" s="217">
        <f>'Fuel Calculation'!J37</f>
        <v>0</v>
      </c>
      <c r="K36" s="246" t="str">
        <f t="shared" si="1"/>
        <v>None</v>
      </c>
      <c r="L36" s="247">
        <f t="shared" si="5"/>
        <v>0</v>
      </c>
      <c r="M36" s="248">
        <f t="shared" si="6"/>
        <v>0</v>
      </c>
      <c r="N36" s="172"/>
      <c r="O36" s="172"/>
      <c r="P36" s="217">
        <f>'Fuel Calculation'!P37</f>
        <v>0</v>
      </c>
      <c r="Q36" s="246" t="str">
        <f t="shared" si="2"/>
        <v>None</v>
      </c>
      <c r="R36" s="247">
        <f t="shared" si="7"/>
        <v>0</v>
      </c>
      <c r="S36" s="248">
        <f t="shared" si="8"/>
        <v>0</v>
      </c>
      <c r="T36" s="175"/>
    </row>
    <row r="37" spans="1:20" x14ac:dyDescent="0.25">
      <c r="A37" s="5"/>
      <c r="B37" s="171"/>
      <c r="C37" s="172" t="s">
        <v>39</v>
      </c>
      <c r="D37" s="217">
        <f>'Fuel Calculation'!D38</f>
        <v>0</v>
      </c>
      <c r="E37" s="246" t="str">
        <f t="shared" si="0"/>
        <v>None</v>
      </c>
      <c r="F37" s="247">
        <f t="shared" si="3"/>
        <v>0</v>
      </c>
      <c r="G37" s="248">
        <f t="shared" si="4"/>
        <v>0</v>
      </c>
      <c r="H37" s="172"/>
      <c r="I37" s="172"/>
      <c r="J37" s="217">
        <f>'Fuel Calculation'!J38</f>
        <v>0</v>
      </c>
      <c r="K37" s="246" t="str">
        <f t="shared" si="1"/>
        <v>None</v>
      </c>
      <c r="L37" s="247">
        <f t="shared" si="5"/>
        <v>0</v>
      </c>
      <c r="M37" s="248">
        <f t="shared" si="6"/>
        <v>0</v>
      </c>
      <c r="N37" s="172"/>
      <c r="O37" s="172"/>
      <c r="P37" s="217">
        <f>'Fuel Calculation'!P38</f>
        <v>0</v>
      </c>
      <c r="Q37" s="246" t="str">
        <f t="shared" si="2"/>
        <v>None</v>
      </c>
      <c r="R37" s="247">
        <f t="shared" si="7"/>
        <v>0</v>
      </c>
      <c r="S37" s="248">
        <f t="shared" si="8"/>
        <v>0</v>
      </c>
      <c r="T37" s="175"/>
    </row>
    <row r="38" spans="1:20" x14ac:dyDescent="0.25">
      <c r="A38" s="5"/>
      <c r="B38" s="171"/>
      <c r="C38" s="172" t="s">
        <v>40</v>
      </c>
      <c r="D38" s="217">
        <f>'Fuel Calculation'!D39</f>
        <v>0</v>
      </c>
      <c r="E38" s="246" t="str">
        <f t="shared" si="0"/>
        <v>None</v>
      </c>
      <c r="F38" s="247">
        <f t="shared" si="3"/>
        <v>0</v>
      </c>
      <c r="G38" s="248">
        <f t="shared" si="4"/>
        <v>0</v>
      </c>
      <c r="H38" s="172"/>
      <c r="I38" s="172"/>
      <c r="J38" s="217">
        <f>'Fuel Calculation'!J39</f>
        <v>0</v>
      </c>
      <c r="K38" s="246" t="str">
        <f t="shared" si="1"/>
        <v>None</v>
      </c>
      <c r="L38" s="247">
        <f t="shared" si="5"/>
        <v>0</v>
      </c>
      <c r="M38" s="248">
        <f t="shared" si="6"/>
        <v>0</v>
      </c>
      <c r="N38" s="172"/>
      <c r="O38" s="172"/>
      <c r="P38" s="217">
        <f>'Fuel Calculation'!P39</f>
        <v>0</v>
      </c>
      <c r="Q38" s="246" t="str">
        <f t="shared" si="2"/>
        <v>None</v>
      </c>
      <c r="R38" s="247">
        <f t="shared" si="7"/>
        <v>0</v>
      </c>
      <c r="S38" s="248">
        <f t="shared" si="8"/>
        <v>0</v>
      </c>
      <c r="T38" s="175"/>
    </row>
    <row r="39" spans="1:20" x14ac:dyDescent="0.25">
      <c r="A39" s="5"/>
      <c r="B39" s="171"/>
      <c r="C39" s="172" t="s">
        <v>41</v>
      </c>
      <c r="D39" s="217">
        <f>'Fuel Calculation'!D40</f>
        <v>0</v>
      </c>
      <c r="E39" s="246" t="str">
        <f t="shared" si="0"/>
        <v>None</v>
      </c>
      <c r="F39" s="247">
        <f t="shared" si="3"/>
        <v>0</v>
      </c>
      <c r="G39" s="248">
        <f t="shared" si="4"/>
        <v>0</v>
      </c>
      <c r="H39" s="172"/>
      <c r="I39" s="172"/>
      <c r="J39" s="217">
        <f>'Fuel Calculation'!J40</f>
        <v>0</v>
      </c>
      <c r="K39" s="246" t="str">
        <f t="shared" si="1"/>
        <v>None</v>
      </c>
      <c r="L39" s="247">
        <f t="shared" si="5"/>
        <v>0</v>
      </c>
      <c r="M39" s="248">
        <f t="shared" si="6"/>
        <v>0</v>
      </c>
      <c r="N39" s="172"/>
      <c r="O39" s="172"/>
      <c r="P39" s="217">
        <f>'Fuel Calculation'!P40</f>
        <v>0</v>
      </c>
      <c r="Q39" s="246" t="str">
        <f t="shared" si="2"/>
        <v>None</v>
      </c>
      <c r="R39" s="247">
        <f t="shared" si="7"/>
        <v>0</v>
      </c>
      <c r="S39" s="248">
        <f t="shared" si="8"/>
        <v>0</v>
      </c>
      <c r="T39" s="175"/>
    </row>
    <row r="40" spans="1:20" x14ac:dyDescent="0.25">
      <c r="A40" s="5"/>
      <c r="B40" s="171"/>
      <c r="C40" s="172" t="s">
        <v>42</v>
      </c>
      <c r="D40" s="217">
        <f>'Fuel Calculation'!D41</f>
        <v>0</v>
      </c>
      <c r="E40" s="246" t="str">
        <f t="shared" si="0"/>
        <v>None</v>
      </c>
      <c r="F40" s="247">
        <f t="shared" si="3"/>
        <v>0</v>
      </c>
      <c r="G40" s="248">
        <f t="shared" si="4"/>
        <v>0</v>
      </c>
      <c r="H40" s="172"/>
      <c r="I40" s="172"/>
      <c r="J40" s="217">
        <f>'Fuel Calculation'!J41</f>
        <v>0</v>
      </c>
      <c r="K40" s="246" t="str">
        <f t="shared" si="1"/>
        <v>None</v>
      </c>
      <c r="L40" s="247">
        <f t="shared" si="5"/>
        <v>0</v>
      </c>
      <c r="M40" s="248">
        <f t="shared" si="6"/>
        <v>0</v>
      </c>
      <c r="N40" s="172"/>
      <c r="O40" s="172"/>
      <c r="P40" s="217">
        <f>'Fuel Calculation'!P41</f>
        <v>0</v>
      </c>
      <c r="Q40" s="246" t="str">
        <f t="shared" si="2"/>
        <v>None</v>
      </c>
      <c r="R40" s="247">
        <f t="shared" si="7"/>
        <v>0</v>
      </c>
      <c r="S40" s="248">
        <f t="shared" si="8"/>
        <v>0</v>
      </c>
      <c r="T40" s="175"/>
    </row>
    <row r="41" spans="1:20" x14ac:dyDescent="0.25">
      <c r="A41" s="5"/>
      <c r="B41" s="171"/>
      <c r="C41" s="172" t="s">
        <v>43</v>
      </c>
      <c r="D41" s="217">
        <f>'Fuel Calculation'!D42</f>
        <v>0</v>
      </c>
      <c r="E41" s="246" t="str">
        <f t="shared" si="0"/>
        <v>None</v>
      </c>
      <c r="F41" s="247">
        <f t="shared" si="3"/>
        <v>0</v>
      </c>
      <c r="G41" s="248">
        <f t="shared" si="4"/>
        <v>0</v>
      </c>
      <c r="H41" s="172"/>
      <c r="I41" s="172"/>
      <c r="J41" s="217">
        <f>'Fuel Calculation'!J42</f>
        <v>0</v>
      </c>
      <c r="K41" s="246" t="str">
        <f t="shared" si="1"/>
        <v>None</v>
      </c>
      <c r="L41" s="247">
        <f t="shared" si="5"/>
        <v>0</v>
      </c>
      <c r="M41" s="248">
        <f t="shared" si="6"/>
        <v>0</v>
      </c>
      <c r="N41" s="172"/>
      <c r="O41" s="172"/>
      <c r="P41" s="217">
        <f>'Fuel Calculation'!P42</f>
        <v>0</v>
      </c>
      <c r="Q41" s="246" t="str">
        <f t="shared" si="2"/>
        <v>None</v>
      </c>
      <c r="R41" s="247">
        <f t="shared" si="7"/>
        <v>0</v>
      </c>
      <c r="S41" s="248">
        <f t="shared" si="8"/>
        <v>0</v>
      </c>
      <c r="T41" s="175"/>
    </row>
    <row r="42" spans="1:20" x14ac:dyDescent="0.25">
      <c r="A42" s="5"/>
      <c r="B42" s="171"/>
      <c r="C42" s="172" t="s">
        <v>44</v>
      </c>
      <c r="D42" s="217">
        <f>'Fuel Calculation'!D43</f>
        <v>0</v>
      </c>
      <c r="E42" s="246" t="str">
        <f t="shared" si="0"/>
        <v>None</v>
      </c>
      <c r="F42" s="247">
        <f t="shared" si="3"/>
        <v>0</v>
      </c>
      <c r="G42" s="248">
        <f t="shared" si="4"/>
        <v>0</v>
      </c>
      <c r="H42" s="172"/>
      <c r="I42" s="172"/>
      <c r="J42" s="217">
        <f>'Fuel Calculation'!J43</f>
        <v>0</v>
      </c>
      <c r="K42" s="246" t="str">
        <f t="shared" si="1"/>
        <v>None</v>
      </c>
      <c r="L42" s="247">
        <f t="shared" si="5"/>
        <v>0</v>
      </c>
      <c r="M42" s="248">
        <f t="shared" si="6"/>
        <v>0</v>
      </c>
      <c r="N42" s="172"/>
      <c r="O42" s="172"/>
      <c r="P42" s="217">
        <f>'Fuel Calculation'!P43</f>
        <v>0</v>
      </c>
      <c r="Q42" s="246" t="str">
        <f t="shared" si="2"/>
        <v>None</v>
      </c>
      <c r="R42" s="247">
        <f t="shared" si="7"/>
        <v>0</v>
      </c>
      <c r="S42" s="248">
        <f t="shared" si="8"/>
        <v>0</v>
      </c>
      <c r="T42" s="175"/>
    </row>
    <row r="43" spans="1:20" x14ac:dyDescent="0.25">
      <c r="A43" s="5"/>
      <c r="B43" s="171"/>
      <c r="C43" s="172" t="s">
        <v>45</v>
      </c>
      <c r="D43" s="217">
        <f>'Fuel Calculation'!D44</f>
        <v>0</v>
      </c>
      <c r="E43" s="246" t="str">
        <f t="shared" si="0"/>
        <v>None</v>
      </c>
      <c r="F43" s="247">
        <f t="shared" si="3"/>
        <v>0</v>
      </c>
      <c r="G43" s="248">
        <f t="shared" si="4"/>
        <v>0</v>
      </c>
      <c r="H43" s="172"/>
      <c r="I43" s="172"/>
      <c r="J43" s="217">
        <f>'Fuel Calculation'!J44</f>
        <v>0</v>
      </c>
      <c r="K43" s="246" t="str">
        <f t="shared" si="1"/>
        <v>None</v>
      </c>
      <c r="L43" s="247">
        <f t="shared" si="5"/>
        <v>0</v>
      </c>
      <c r="M43" s="248">
        <f t="shared" si="6"/>
        <v>0</v>
      </c>
      <c r="N43" s="172"/>
      <c r="O43" s="172"/>
      <c r="P43" s="217">
        <f>'Fuel Calculation'!P44</f>
        <v>0</v>
      </c>
      <c r="Q43" s="246" t="str">
        <f t="shared" si="2"/>
        <v>None</v>
      </c>
      <c r="R43" s="247">
        <f t="shared" si="7"/>
        <v>0</v>
      </c>
      <c r="S43" s="248">
        <f t="shared" si="8"/>
        <v>0</v>
      </c>
      <c r="T43" s="175"/>
    </row>
    <row r="44" spans="1:20" x14ac:dyDescent="0.25">
      <c r="A44" s="5"/>
      <c r="B44" s="171"/>
      <c r="C44" s="172" t="s">
        <v>46</v>
      </c>
      <c r="D44" s="217">
        <f>'Fuel Calculation'!D45</f>
        <v>0</v>
      </c>
      <c r="E44" s="246" t="str">
        <f t="shared" si="0"/>
        <v>None</v>
      </c>
      <c r="F44" s="247">
        <f t="shared" si="3"/>
        <v>0</v>
      </c>
      <c r="G44" s="248">
        <f t="shared" si="4"/>
        <v>0</v>
      </c>
      <c r="H44" s="172"/>
      <c r="I44" s="172"/>
      <c r="J44" s="217">
        <f>'Fuel Calculation'!J45</f>
        <v>0</v>
      </c>
      <c r="K44" s="246" t="str">
        <f t="shared" si="1"/>
        <v>None</v>
      </c>
      <c r="L44" s="247">
        <f t="shared" si="5"/>
        <v>0</v>
      </c>
      <c r="M44" s="248">
        <f t="shared" si="6"/>
        <v>0</v>
      </c>
      <c r="N44" s="172"/>
      <c r="O44" s="172"/>
      <c r="P44" s="217">
        <f>'Fuel Calculation'!P45</f>
        <v>0</v>
      </c>
      <c r="Q44" s="246" t="str">
        <f t="shared" si="2"/>
        <v>None</v>
      </c>
      <c r="R44" s="247">
        <f t="shared" si="7"/>
        <v>0</v>
      </c>
      <c r="S44" s="248">
        <f t="shared" si="8"/>
        <v>0</v>
      </c>
      <c r="T44" s="175"/>
    </row>
    <row r="45" spans="1:20" x14ac:dyDescent="0.25">
      <c r="A45" s="5"/>
      <c r="B45" s="171"/>
      <c r="C45" s="172" t="s">
        <v>47</v>
      </c>
      <c r="D45" s="217">
        <f>'Fuel Calculation'!D46</f>
        <v>0</v>
      </c>
      <c r="E45" s="246" t="str">
        <f t="shared" si="0"/>
        <v>None</v>
      </c>
      <c r="F45" s="247">
        <f t="shared" si="3"/>
        <v>0</v>
      </c>
      <c r="G45" s="248">
        <f t="shared" si="4"/>
        <v>0</v>
      </c>
      <c r="H45" s="172"/>
      <c r="I45" s="172"/>
      <c r="J45" s="217">
        <f>'Fuel Calculation'!J46</f>
        <v>0</v>
      </c>
      <c r="K45" s="246" t="str">
        <f t="shared" si="1"/>
        <v>None</v>
      </c>
      <c r="L45" s="247">
        <f t="shared" si="5"/>
        <v>0</v>
      </c>
      <c r="M45" s="248">
        <f t="shared" si="6"/>
        <v>0</v>
      </c>
      <c r="N45" s="172"/>
      <c r="O45" s="172"/>
      <c r="P45" s="217">
        <f>'Fuel Calculation'!P46</f>
        <v>0</v>
      </c>
      <c r="Q45" s="246" t="str">
        <f t="shared" si="2"/>
        <v>None</v>
      </c>
      <c r="R45" s="247">
        <f t="shared" si="7"/>
        <v>0</v>
      </c>
      <c r="S45" s="248">
        <f t="shared" si="8"/>
        <v>0</v>
      </c>
      <c r="T45" s="175"/>
    </row>
    <row r="46" spans="1:20" x14ac:dyDescent="0.25">
      <c r="A46" s="5"/>
      <c r="B46" s="171"/>
      <c r="C46" s="172"/>
      <c r="D46" s="172"/>
      <c r="E46" s="172"/>
      <c r="F46" s="172"/>
      <c r="G46" s="249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5"/>
    </row>
    <row r="47" spans="1:20" x14ac:dyDescent="0.25">
      <c r="A47" s="5"/>
      <c r="B47" s="171"/>
      <c r="C47" s="172"/>
      <c r="D47" s="250"/>
      <c r="E47" s="134"/>
      <c r="F47" s="46" t="s">
        <v>18</v>
      </c>
      <c r="G47" s="251" t="s">
        <v>52</v>
      </c>
      <c r="H47" s="172"/>
      <c r="I47" s="172"/>
      <c r="J47" s="250"/>
      <c r="K47" s="134"/>
      <c r="L47" s="46" t="s">
        <v>18</v>
      </c>
      <c r="M47" s="252" t="s">
        <v>52</v>
      </c>
      <c r="N47" s="172"/>
      <c r="O47" s="172"/>
      <c r="P47" s="250"/>
      <c r="Q47" s="134"/>
      <c r="R47" s="46" t="s">
        <v>18</v>
      </c>
      <c r="S47" s="252" t="s">
        <v>52</v>
      </c>
      <c r="T47" s="175"/>
    </row>
    <row r="48" spans="1:20" x14ac:dyDescent="0.25">
      <c r="A48" s="5"/>
      <c r="B48" s="171"/>
      <c r="C48" s="172"/>
      <c r="D48" s="33"/>
      <c r="E48" s="109" t="s">
        <v>21</v>
      </c>
      <c r="F48" s="253">
        <f>F50*$F$11</f>
        <v>125.99999999999999</v>
      </c>
      <c r="G48" s="254">
        <f>G50*$F$13</f>
        <v>952.20000000000016</v>
      </c>
      <c r="H48" s="172"/>
      <c r="I48" s="172"/>
      <c r="J48" s="33"/>
      <c r="K48" s="109" t="s">
        <v>21</v>
      </c>
      <c r="L48" s="253">
        <f>L50*$F$11</f>
        <v>14</v>
      </c>
      <c r="M48" s="254">
        <f>M50*$F$13</f>
        <v>105.80000000000001</v>
      </c>
      <c r="N48" s="172"/>
      <c r="O48" s="172"/>
      <c r="P48" s="33"/>
      <c r="Q48" s="109" t="s">
        <v>21</v>
      </c>
      <c r="R48" s="253">
        <f>R50*$F$11</f>
        <v>14</v>
      </c>
      <c r="S48" s="254">
        <f>S50*$F$13</f>
        <v>105.80000000000001</v>
      </c>
      <c r="T48" s="175"/>
    </row>
    <row r="49" spans="1:20" ht="6.75" customHeight="1" x14ac:dyDescent="0.25">
      <c r="A49" s="5"/>
      <c r="B49" s="171"/>
      <c r="C49" s="172"/>
      <c r="D49" s="33"/>
      <c r="E49" s="109"/>
      <c r="F49" s="34"/>
      <c r="G49" s="254"/>
      <c r="H49" s="172"/>
      <c r="I49" s="172"/>
      <c r="J49" s="33"/>
      <c r="K49" s="109"/>
      <c r="L49" s="34"/>
      <c r="M49" s="254"/>
      <c r="N49" s="172"/>
      <c r="O49" s="172"/>
      <c r="P49" s="33"/>
      <c r="Q49" s="109"/>
      <c r="R49" s="34"/>
      <c r="S49" s="254"/>
      <c r="T49" s="175"/>
    </row>
    <row r="50" spans="1:20" x14ac:dyDescent="0.25">
      <c r="A50" s="5"/>
      <c r="B50" s="171"/>
      <c r="C50" s="172"/>
      <c r="D50" s="33"/>
      <c r="E50" s="109" t="s">
        <v>22</v>
      </c>
      <c r="F50" s="253">
        <f>SUM(F26:F45)</f>
        <v>1.7999999999999998</v>
      </c>
      <c r="G50" s="254">
        <f>SUM(G26:G45)</f>
        <v>41.400000000000006</v>
      </c>
      <c r="H50" s="172"/>
      <c r="I50" s="172"/>
      <c r="J50" s="33"/>
      <c r="K50" s="109" t="s">
        <v>22</v>
      </c>
      <c r="L50" s="253">
        <f>SUM(L26:L45)</f>
        <v>0.2</v>
      </c>
      <c r="M50" s="254">
        <f>SUM(M26:M45)</f>
        <v>4.6000000000000005</v>
      </c>
      <c r="N50" s="172"/>
      <c r="O50" s="172"/>
      <c r="P50" s="33"/>
      <c r="Q50" s="109" t="s">
        <v>22</v>
      </c>
      <c r="R50" s="253">
        <f>SUM(R26:R45)</f>
        <v>0.2</v>
      </c>
      <c r="S50" s="254">
        <f>SUM(S26:S45)</f>
        <v>4.6000000000000005</v>
      </c>
      <c r="T50" s="175"/>
    </row>
    <row r="51" spans="1:20" ht="9" customHeight="1" x14ac:dyDescent="0.25">
      <c r="A51" s="5"/>
      <c r="B51" s="171"/>
      <c r="C51" s="172"/>
      <c r="D51" s="33"/>
      <c r="E51" s="109"/>
      <c r="F51" s="34"/>
      <c r="G51" s="254"/>
      <c r="H51" s="172"/>
      <c r="I51" s="172"/>
      <c r="J51" s="33"/>
      <c r="K51" s="109"/>
      <c r="L51" s="34"/>
      <c r="M51" s="254"/>
      <c r="N51" s="172"/>
      <c r="O51" s="172"/>
      <c r="P51" s="33"/>
      <c r="Q51" s="109"/>
      <c r="R51" s="34"/>
      <c r="S51" s="254"/>
      <c r="T51" s="175"/>
    </row>
    <row r="52" spans="1:20" x14ac:dyDescent="0.25">
      <c r="A52" s="5"/>
      <c r="B52" s="171"/>
      <c r="C52" s="172"/>
      <c r="D52" s="33"/>
      <c r="E52" s="109" t="s">
        <v>23</v>
      </c>
      <c r="F52" s="255">
        <f>F50/F24</f>
        <v>0.36</v>
      </c>
      <c r="G52" s="254">
        <f>G50/F24</f>
        <v>8.2800000000000011</v>
      </c>
      <c r="H52" s="172"/>
      <c r="I52" s="172"/>
      <c r="J52" s="33"/>
      <c r="K52" s="109" t="s">
        <v>23</v>
      </c>
      <c r="L52" s="255">
        <f>L50/L24</f>
        <v>0.04</v>
      </c>
      <c r="M52" s="254">
        <f>M50/L24</f>
        <v>0.92000000000000015</v>
      </c>
      <c r="N52" s="172"/>
      <c r="O52" s="172"/>
      <c r="P52" s="33"/>
      <c r="Q52" s="109" t="s">
        <v>23</v>
      </c>
      <c r="R52" s="255">
        <f>R50/R24</f>
        <v>0.04</v>
      </c>
      <c r="S52" s="254">
        <f>S50/R24</f>
        <v>0.92000000000000015</v>
      </c>
      <c r="T52" s="175"/>
    </row>
    <row r="53" spans="1:20" ht="6.75" customHeight="1" x14ac:dyDescent="0.25">
      <c r="A53" s="5"/>
      <c r="B53" s="171"/>
      <c r="C53" s="172"/>
      <c r="D53" s="33"/>
      <c r="E53" s="34"/>
      <c r="F53" s="34"/>
      <c r="G53" s="35"/>
      <c r="H53" s="172"/>
      <c r="I53" s="172"/>
      <c r="J53" s="33"/>
      <c r="K53" s="34"/>
      <c r="L53" s="34"/>
      <c r="M53" s="254"/>
      <c r="N53" s="172"/>
      <c r="O53" s="172"/>
      <c r="P53" s="33"/>
      <c r="Q53" s="34"/>
      <c r="R53" s="256"/>
      <c r="S53" s="254"/>
      <c r="T53" s="175"/>
    </row>
    <row r="54" spans="1:20" x14ac:dyDescent="0.25">
      <c r="A54" s="5"/>
      <c r="B54" s="171"/>
      <c r="C54" s="172"/>
      <c r="D54" s="33"/>
      <c r="E54" s="34"/>
      <c r="F54" s="34"/>
      <c r="G54" s="35"/>
      <c r="H54" s="172"/>
      <c r="I54" s="172"/>
      <c r="J54" s="33"/>
      <c r="K54" s="34" t="s">
        <v>24</v>
      </c>
      <c r="L54" s="257">
        <f>($F$52-L52)/$F$52</f>
        <v>0.88888888888888895</v>
      </c>
      <c r="M54" s="258">
        <f>($G$52-M52)/$G$52</f>
        <v>0.88888888888888895</v>
      </c>
      <c r="N54" s="172"/>
      <c r="O54" s="172"/>
      <c r="P54" s="33"/>
      <c r="Q54" s="34" t="s">
        <v>24</v>
      </c>
      <c r="R54" s="259">
        <f>($F$52-R52)/$F$52</f>
        <v>0.88888888888888895</v>
      </c>
      <c r="S54" s="258">
        <f>($G$52-S52)/$G$52</f>
        <v>0.88888888888888895</v>
      </c>
      <c r="T54" s="175"/>
    </row>
    <row r="55" spans="1:20" ht="8.25" customHeight="1" x14ac:dyDescent="0.25">
      <c r="A55" s="5"/>
      <c r="B55" s="171"/>
      <c r="C55" s="172"/>
      <c r="D55" s="33"/>
      <c r="E55" s="34"/>
      <c r="F55" s="34"/>
      <c r="G55" s="35"/>
      <c r="H55" s="172"/>
      <c r="I55" s="172"/>
      <c r="J55" s="33"/>
      <c r="K55" s="34"/>
      <c r="L55" s="260"/>
      <c r="M55" s="254"/>
      <c r="N55" s="172"/>
      <c r="O55" s="172"/>
      <c r="P55" s="33"/>
      <c r="Q55" s="34"/>
      <c r="R55" s="256"/>
      <c r="S55" s="254"/>
      <c r="T55" s="175"/>
    </row>
    <row r="56" spans="1:20" x14ac:dyDescent="0.25">
      <c r="A56" s="5"/>
      <c r="B56" s="171"/>
      <c r="C56" s="172"/>
      <c r="D56" s="42"/>
      <c r="E56" s="43"/>
      <c r="F56" s="43"/>
      <c r="G56" s="44"/>
      <c r="H56" s="172"/>
      <c r="I56" s="172"/>
      <c r="J56" s="42"/>
      <c r="K56" s="43" t="s">
        <v>25</v>
      </c>
      <c r="L56" s="261">
        <f>(F48-L48)</f>
        <v>111.99999999999999</v>
      </c>
      <c r="M56" s="262">
        <f>(G48-M48)</f>
        <v>846.40000000000009</v>
      </c>
      <c r="N56" s="172"/>
      <c r="O56" s="172"/>
      <c r="P56" s="42"/>
      <c r="Q56" s="43" t="s">
        <v>25</v>
      </c>
      <c r="R56" s="263">
        <f>(F48-R48)</f>
        <v>111.99999999999999</v>
      </c>
      <c r="S56" s="262">
        <f>(G48-S48)</f>
        <v>846.40000000000009</v>
      </c>
      <c r="T56" s="175"/>
    </row>
    <row r="57" spans="1:20" ht="11.25" customHeight="1" thickBot="1" x14ac:dyDescent="0.3">
      <c r="A57" s="5"/>
      <c r="B57" s="214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6"/>
    </row>
  </sheetData>
  <sheetProtection sheet="1" objects="1" scenarios="1"/>
  <phoneticPr fontId="5" type="noConversion"/>
  <pageMargins left="0.7" right="0.7" top="0.75" bottom="0.75" header="0.3" footer="0.3"/>
  <pageSetup paperSize="9" orientation="portrait" horizontalDpi="0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8"/>
  <sheetViews>
    <sheetView zoomScale="85" zoomScaleNormal="85" workbookViewId="0"/>
  </sheetViews>
  <sheetFormatPr defaultRowHeight="15" x14ac:dyDescent="0.25"/>
  <cols>
    <col min="1" max="1" width="2.5703125" customWidth="1"/>
    <col min="2" max="2" width="5.42578125" customWidth="1"/>
    <col min="3" max="3" width="25.5703125" customWidth="1"/>
    <col min="4" max="4" width="18.85546875" customWidth="1"/>
    <col min="5" max="6" width="11.140625" customWidth="1"/>
    <col min="7" max="7" width="4" customWidth="1"/>
    <col min="8" max="8" width="12.85546875" customWidth="1"/>
    <col min="9" max="9" width="14.42578125" customWidth="1"/>
    <col min="10" max="10" width="13.7109375" customWidth="1"/>
    <col min="11" max="11" width="5.140625" customWidth="1"/>
    <col min="12" max="12" width="12.42578125" customWidth="1"/>
    <col min="13" max="13" width="12.85546875" customWidth="1"/>
    <col min="14" max="14" width="13.5703125" customWidth="1"/>
    <col min="15" max="15" width="3.28515625" customWidth="1"/>
    <col min="16" max="16" width="4.7109375" customWidth="1"/>
  </cols>
  <sheetData>
    <row r="1" spans="1:17" ht="7.5" customHeight="1" thickBo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7.5" customHeight="1" x14ac:dyDescent="0.25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5"/>
    </row>
    <row r="3" spans="1:17" ht="38.25" customHeight="1" x14ac:dyDescent="0.55000000000000004">
      <c r="A3" s="5"/>
      <c r="B3" s="9"/>
      <c r="C3" s="10"/>
      <c r="D3" s="10"/>
      <c r="E3" s="11" t="s">
        <v>26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5"/>
    </row>
    <row r="4" spans="1:17" ht="32.25" customHeight="1" x14ac:dyDescent="0.5">
      <c r="A4" s="5"/>
      <c r="B4" s="9"/>
      <c r="C4" s="10"/>
      <c r="D4" s="10"/>
      <c r="E4" s="14"/>
      <c r="F4" s="144"/>
      <c r="G4" s="145"/>
      <c r="H4" s="165" t="s">
        <v>66</v>
      </c>
      <c r="I4" s="166"/>
      <c r="J4" s="12"/>
      <c r="K4" s="12"/>
      <c r="L4" s="12"/>
      <c r="M4" s="12"/>
      <c r="N4" s="12"/>
      <c r="O4" s="12"/>
      <c r="P4" s="13"/>
      <c r="Q4" s="5"/>
    </row>
    <row r="5" spans="1:17" ht="10.5" customHeight="1" x14ac:dyDescent="0.35">
      <c r="A5" s="5"/>
      <c r="B5" s="9"/>
      <c r="C5" s="10"/>
      <c r="D5" s="10"/>
      <c r="E5" s="14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5"/>
    </row>
    <row r="6" spans="1:17" s="3" customFormat="1" ht="23.25" customHeight="1" x14ac:dyDescent="0.25">
      <c r="A6" s="62"/>
      <c r="B6" s="63"/>
      <c r="C6" s="64"/>
      <c r="D6" s="128" t="s">
        <v>99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7"/>
      <c r="P6" s="68"/>
      <c r="Q6" s="62"/>
    </row>
    <row r="7" spans="1:17" s="3" customFormat="1" ht="23.25" customHeight="1" x14ac:dyDescent="0.25">
      <c r="A7" s="62"/>
      <c r="B7" s="63"/>
      <c r="C7" s="82"/>
      <c r="D7" s="111"/>
      <c r="E7" s="112"/>
      <c r="F7" s="112"/>
      <c r="G7" s="112"/>
      <c r="H7" s="112"/>
      <c r="I7" s="112"/>
      <c r="J7" s="112"/>
      <c r="K7" s="113"/>
      <c r="L7" s="106"/>
      <c r="M7" s="106"/>
      <c r="N7" s="106"/>
      <c r="O7" s="107"/>
      <c r="P7" s="68"/>
      <c r="Q7" s="62"/>
    </row>
    <row r="8" spans="1:17" ht="18" customHeight="1" x14ac:dyDescent="0.25">
      <c r="A8" s="5"/>
      <c r="B8" s="9"/>
      <c r="C8" s="28"/>
      <c r="D8" s="115"/>
      <c r="E8" s="121" t="str">
        <f>'Set Up'!E7</f>
        <v>Farm:</v>
      </c>
      <c r="F8" s="129" t="str">
        <f>'Set Up'!F7</f>
        <v>My Farm</v>
      </c>
      <c r="G8" s="108"/>
      <c r="H8" s="34"/>
      <c r="I8" s="109" t="str">
        <f>'Set Up'!J7</f>
        <v>Fuel price ($/L)</v>
      </c>
      <c r="J8" s="130">
        <f>'Set Up'!K7</f>
        <v>1.5</v>
      </c>
      <c r="K8" s="114"/>
      <c r="L8" s="20"/>
      <c r="M8" s="19"/>
      <c r="N8" s="19"/>
      <c r="O8" s="21"/>
      <c r="P8" s="13"/>
      <c r="Q8" s="5"/>
    </row>
    <row r="9" spans="1:17" ht="14.25" customHeight="1" x14ac:dyDescent="0.25">
      <c r="A9" s="5"/>
      <c r="B9" s="9"/>
      <c r="C9" s="28"/>
      <c r="D9" s="115"/>
      <c r="E9" s="121" t="str">
        <f>'Set Up'!E8</f>
        <v>Crop:</v>
      </c>
      <c r="F9" s="129" t="str">
        <f>'Set Up'!F8</f>
        <v>Sample Crop</v>
      </c>
      <c r="G9" s="108"/>
      <c r="H9" s="34"/>
      <c r="I9" s="109" t="str">
        <f>'Set Up'!J8</f>
        <v>CO2-e Diesel (kg/L)</v>
      </c>
      <c r="J9" s="130">
        <f>'Set Up'!K8</f>
        <v>2.6514600000000002</v>
      </c>
      <c r="K9" s="114"/>
      <c r="L9" s="20"/>
      <c r="M9" s="19"/>
      <c r="N9" s="19"/>
      <c r="O9" s="21"/>
      <c r="P9" s="13"/>
      <c r="Q9" s="5"/>
    </row>
    <row r="10" spans="1:17" ht="14.25" customHeight="1" x14ac:dyDescent="0.25">
      <c r="A10" s="5"/>
      <c r="B10" s="9"/>
      <c r="C10" s="28"/>
      <c r="D10" s="115"/>
      <c r="E10" s="121" t="str">
        <f>'Set Up'!E9</f>
        <v>Area Cropped (ha)</v>
      </c>
      <c r="F10" s="131">
        <f>'Set Up'!F9</f>
        <v>70</v>
      </c>
      <c r="G10" s="108"/>
      <c r="H10" s="34"/>
      <c r="I10" s="109" t="str">
        <f>'Set Up'!J9</f>
        <v>CO2-e cost ($/T)</v>
      </c>
      <c r="J10" s="132">
        <f>'Set Up'!K9</f>
        <v>25</v>
      </c>
      <c r="K10" s="114"/>
      <c r="L10" s="20"/>
      <c r="M10" s="19"/>
      <c r="N10" s="19"/>
      <c r="O10" s="21"/>
      <c r="P10" s="13"/>
      <c r="Q10" s="5"/>
    </row>
    <row r="11" spans="1:17" ht="14.25" customHeight="1" x14ac:dyDescent="0.25">
      <c r="A11" s="5"/>
      <c r="B11" s="9"/>
      <c r="C11" s="28"/>
      <c r="D11" s="115"/>
      <c r="E11" s="110"/>
      <c r="F11" s="110"/>
      <c r="G11" s="108"/>
      <c r="H11" s="34"/>
      <c r="I11" s="109" t="str">
        <f>'Set Up'!J10</f>
        <v>Labour Cost ($/h)</v>
      </c>
      <c r="J11" s="132">
        <f>'Set Up'!K10</f>
        <v>23</v>
      </c>
      <c r="K11" s="114"/>
      <c r="L11" s="20"/>
      <c r="M11" s="19"/>
      <c r="N11" s="19"/>
      <c r="O11" s="21"/>
      <c r="P11" s="13"/>
      <c r="Q11" s="5"/>
    </row>
    <row r="12" spans="1:17" ht="14.25" customHeight="1" x14ac:dyDescent="0.25">
      <c r="A12" s="5"/>
      <c r="B12" s="9"/>
      <c r="C12" s="28"/>
      <c r="D12" s="116"/>
      <c r="E12" s="117"/>
      <c r="F12" s="117"/>
      <c r="G12" s="118"/>
      <c r="H12" s="43"/>
      <c r="I12" s="119"/>
      <c r="J12" s="117"/>
      <c r="K12" s="120"/>
      <c r="L12" s="20"/>
      <c r="M12" s="19"/>
      <c r="N12" s="19"/>
      <c r="O12" s="21"/>
      <c r="P12" s="13"/>
      <c r="Q12" s="5"/>
    </row>
    <row r="13" spans="1:17" ht="14.25" customHeight="1" x14ac:dyDescent="0.25">
      <c r="A13" s="5"/>
      <c r="B13" s="9"/>
      <c r="C13" s="24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6"/>
      <c r="P13" s="13"/>
      <c r="Q13" s="5"/>
    </row>
    <row r="14" spans="1:17" ht="250.5" customHeight="1" x14ac:dyDescent="0.25">
      <c r="A14" s="5"/>
      <c r="B14" s="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/>
      <c r="Q14" s="5"/>
    </row>
    <row r="15" spans="1:17" ht="24.75" customHeight="1" x14ac:dyDescent="0.25">
      <c r="A15" s="5"/>
      <c r="B15" s="9"/>
      <c r="C15" s="64" t="s">
        <v>100</v>
      </c>
      <c r="D15" s="27"/>
      <c r="E15" s="27"/>
      <c r="F15" s="16"/>
      <c r="G15" s="16"/>
      <c r="H15" s="16"/>
      <c r="I15" s="16"/>
      <c r="J15" s="16"/>
      <c r="K15" s="16"/>
      <c r="L15" s="16"/>
      <c r="M15" s="16"/>
      <c r="N15" s="16"/>
      <c r="O15" s="17"/>
      <c r="P15" s="13"/>
      <c r="Q15" s="5"/>
    </row>
    <row r="16" spans="1:17" ht="18.75" x14ac:dyDescent="0.3">
      <c r="A16" s="5"/>
      <c r="B16" s="9"/>
      <c r="C16" s="28"/>
      <c r="D16" s="29" t="str">
        <f>'Set Up'!E12</f>
        <v>Scenario 1</v>
      </c>
      <c r="E16" s="30"/>
      <c r="F16" s="31"/>
      <c r="G16" s="32"/>
      <c r="H16" s="29" t="str">
        <f>'Set Up'!J12</f>
        <v>Scenario 2</v>
      </c>
      <c r="I16" s="30"/>
      <c r="J16" s="31"/>
      <c r="K16" s="32"/>
      <c r="L16" s="29" t="str">
        <f>'Set Up'!O12</f>
        <v>Scenario 3</v>
      </c>
      <c r="M16" s="30"/>
      <c r="N16" s="31"/>
      <c r="O16" s="21"/>
      <c r="P16" s="13"/>
      <c r="Q16" s="5"/>
    </row>
    <row r="17" spans="1:17" x14ac:dyDescent="0.25">
      <c r="A17" s="5"/>
      <c r="B17" s="9"/>
      <c r="C17" s="28"/>
      <c r="D17" s="70" t="str">
        <f>'Set Up'!E13</f>
        <v>Name:</v>
      </c>
      <c r="E17" s="34" t="str">
        <f>'Set Up'!F13</f>
        <v>Conventional</v>
      </c>
      <c r="F17" s="35"/>
      <c r="G17" s="19"/>
      <c r="H17" s="70" t="str">
        <f>'Set Up'!J13</f>
        <v>Name:</v>
      </c>
      <c r="I17" s="34" t="str">
        <f>'Set Up'!K13</f>
        <v xml:space="preserve">Alternative System 1 Name </v>
      </c>
      <c r="J17" s="35"/>
      <c r="K17" s="19"/>
      <c r="L17" s="70" t="str">
        <f>'Set Up'!O13</f>
        <v>Name:</v>
      </c>
      <c r="M17" s="34" t="str">
        <f>'Set Up'!P13</f>
        <v>Alternative System 2 Name</v>
      </c>
      <c r="N17" s="35"/>
      <c r="O17" s="21"/>
      <c r="P17" s="13"/>
      <c r="Q17" s="5"/>
    </row>
    <row r="18" spans="1:17" x14ac:dyDescent="0.25">
      <c r="A18" s="5"/>
      <c r="B18" s="9"/>
      <c r="C18" s="28"/>
      <c r="D18" s="70" t="str">
        <f>'Set Up'!E14</f>
        <v>Yield (T/ha):</v>
      </c>
      <c r="E18" s="126">
        <f>'Set Up'!F14</f>
        <v>5</v>
      </c>
      <c r="F18" s="35"/>
      <c r="G18" s="19"/>
      <c r="H18" s="70" t="str">
        <f>'Set Up'!J14</f>
        <v>Yield (T/ha):</v>
      </c>
      <c r="I18" s="126">
        <f>'Set Up'!K14</f>
        <v>5</v>
      </c>
      <c r="J18" s="35"/>
      <c r="K18" s="19"/>
      <c r="L18" s="70" t="str">
        <f>'Set Up'!O14</f>
        <v>Yield (T/ha):</v>
      </c>
      <c r="M18" s="126">
        <f>'Set Up'!P14</f>
        <v>5</v>
      </c>
      <c r="N18" s="35"/>
      <c r="O18" s="21"/>
      <c r="P18" s="13"/>
      <c r="Q18" s="5"/>
    </row>
    <row r="19" spans="1:17" x14ac:dyDescent="0.25">
      <c r="A19" s="5"/>
      <c r="B19" s="9"/>
      <c r="C19" s="28"/>
      <c r="D19" s="33"/>
      <c r="E19" s="34"/>
      <c r="F19" s="35"/>
      <c r="G19" s="19"/>
      <c r="H19" s="33"/>
      <c r="I19" s="34"/>
      <c r="J19" s="35"/>
      <c r="K19" s="19"/>
      <c r="L19" s="33"/>
      <c r="M19" s="34"/>
      <c r="N19" s="35"/>
      <c r="O19" s="21"/>
      <c r="P19" s="13"/>
      <c r="Q19" s="5"/>
    </row>
    <row r="20" spans="1:17" ht="16.5" x14ac:dyDescent="0.3">
      <c r="A20" s="5"/>
      <c r="B20" s="9"/>
      <c r="C20" s="28" t="s">
        <v>58</v>
      </c>
      <c r="D20" s="36" t="s">
        <v>59</v>
      </c>
      <c r="E20" s="37" t="s">
        <v>68</v>
      </c>
      <c r="F20" s="38" t="s">
        <v>69</v>
      </c>
      <c r="G20" s="39"/>
      <c r="H20" s="36" t="s">
        <v>59</v>
      </c>
      <c r="I20" s="37" t="s">
        <v>68</v>
      </c>
      <c r="J20" s="38" t="s">
        <v>69</v>
      </c>
      <c r="K20" s="39"/>
      <c r="L20" s="36" t="s">
        <v>59</v>
      </c>
      <c r="M20" s="37" t="s">
        <v>68</v>
      </c>
      <c r="N20" s="38" t="s">
        <v>69</v>
      </c>
      <c r="O20" s="40"/>
      <c r="P20" s="13"/>
      <c r="Q20" s="5"/>
    </row>
    <row r="21" spans="1:17" ht="15" customHeight="1" x14ac:dyDescent="0.25">
      <c r="A21" s="5"/>
      <c r="B21" s="9"/>
      <c r="C21" s="22" t="s">
        <v>60</v>
      </c>
      <c r="D21" s="33">
        <f>'Fuel Calculation'!F47</f>
        <v>2800</v>
      </c>
      <c r="E21" s="41">
        <f>'Fuel Calculation'!G47</f>
        <v>13790</v>
      </c>
      <c r="F21" s="35">
        <f>D21*$J$8</f>
        <v>4200</v>
      </c>
      <c r="G21" s="19"/>
      <c r="H21" s="33">
        <f>'Fuel Calculation'!L47</f>
        <v>840</v>
      </c>
      <c r="I21" s="41">
        <f>'Fuel Calculation'!M47</f>
        <v>3500</v>
      </c>
      <c r="J21" s="35">
        <f>H21*$J$8</f>
        <v>1260</v>
      </c>
      <c r="K21" s="19"/>
      <c r="L21" s="33">
        <f>'Fuel Calculation'!R47</f>
        <v>840</v>
      </c>
      <c r="M21" s="41">
        <f>'Fuel Calculation'!S47</f>
        <v>3500</v>
      </c>
      <c r="N21" s="35">
        <f>L21*$J$8</f>
        <v>1260</v>
      </c>
      <c r="O21" s="21"/>
      <c r="P21" s="13"/>
      <c r="Q21" s="5"/>
    </row>
    <row r="22" spans="1:17" ht="15" customHeight="1" x14ac:dyDescent="0.25">
      <c r="A22" s="5"/>
      <c r="B22" s="9"/>
      <c r="C22" s="22" t="s">
        <v>61</v>
      </c>
      <c r="D22" s="33">
        <f>'Fuel Calculation'!F48</f>
        <v>40</v>
      </c>
      <c r="E22" s="41">
        <f>'Fuel Calculation'!G48</f>
        <v>197</v>
      </c>
      <c r="F22" s="35">
        <f>D22*$J$8</f>
        <v>60</v>
      </c>
      <c r="G22" s="19"/>
      <c r="H22" s="33">
        <f>'Fuel Calculation'!L48</f>
        <v>12</v>
      </c>
      <c r="I22" s="41">
        <f>'Fuel Calculation'!M48</f>
        <v>50</v>
      </c>
      <c r="J22" s="35">
        <f>H22*$J$8</f>
        <v>18</v>
      </c>
      <c r="K22" s="19"/>
      <c r="L22" s="33">
        <f>'Fuel Calculation'!R48</f>
        <v>12</v>
      </c>
      <c r="M22" s="41">
        <f>'Fuel Calculation'!S48</f>
        <v>50</v>
      </c>
      <c r="N22" s="35">
        <f>L22*$J$8</f>
        <v>18</v>
      </c>
      <c r="O22" s="21"/>
      <c r="P22" s="13"/>
      <c r="Q22" s="5"/>
    </row>
    <row r="23" spans="1:17" ht="15" customHeight="1" x14ac:dyDescent="0.25">
      <c r="A23" s="5"/>
      <c r="B23" s="9"/>
      <c r="C23" s="22" t="s">
        <v>62</v>
      </c>
      <c r="D23" s="33">
        <f>'Fuel Calculation'!F49</f>
        <v>8</v>
      </c>
      <c r="E23" s="41">
        <f>'Fuel Calculation'!G49</f>
        <v>39.4</v>
      </c>
      <c r="F23" s="35">
        <f>D23*$J$8</f>
        <v>12</v>
      </c>
      <c r="G23" s="19"/>
      <c r="H23" s="33">
        <f>'Fuel Calculation'!L49</f>
        <v>2.4</v>
      </c>
      <c r="I23" s="41">
        <f>'Fuel Calculation'!M49</f>
        <v>10</v>
      </c>
      <c r="J23" s="35">
        <f>H23*$J$8</f>
        <v>3.5999999999999996</v>
      </c>
      <c r="K23" s="19"/>
      <c r="L23" s="33">
        <f>'Fuel Calculation'!R49</f>
        <v>2.4</v>
      </c>
      <c r="M23" s="41">
        <f>'Fuel Calculation'!S49</f>
        <v>10</v>
      </c>
      <c r="N23" s="35">
        <f>L23*$J$8</f>
        <v>3.5999999999999996</v>
      </c>
      <c r="O23" s="21"/>
      <c r="P23" s="13"/>
      <c r="Q23" s="5"/>
    </row>
    <row r="24" spans="1:17" ht="15" customHeight="1" x14ac:dyDescent="0.25">
      <c r="A24" s="5"/>
      <c r="B24" s="9"/>
      <c r="C24" s="22"/>
      <c r="D24" s="33"/>
      <c r="E24" s="41"/>
      <c r="F24" s="35"/>
      <c r="G24" s="19"/>
      <c r="H24" s="33"/>
      <c r="I24" s="41"/>
      <c r="J24" s="35"/>
      <c r="K24" s="19"/>
      <c r="L24" s="33"/>
      <c r="M24" s="41"/>
      <c r="N24" s="35"/>
      <c r="O24" s="21"/>
      <c r="P24" s="13"/>
      <c r="Q24" s="5"/>
    </row>
    <row r="25" spans="1:17" ht="15" customHeight="1" x14ac:dyDescent="0.25">
      <c r="A25" s="5"/>
      <c r="B25" s="9"/>
      <c r="C25" s="22" t="s">
        <v>103</v>
      </c>
      <c r="D25" s="33"/>
      <c r="E25" s="41">
        <f>'Fertiliser Calculation'!G46</f>
        <v>8870.4</v>
      </c>
      <c r="F25" s="35">
        <f>'Fertiliser Calculation'!H46</f>
        <v>6384</v>
      </c>
      <c r="G25" s="19"/>
      <c r="H25" s="33"/>
      <c r="I25" s="41">
        <f>'Fertiliser Calculation'!M46</f>
        <v>8870.4</v>
      </c>
      <c r="J25" s="35">
        <f>'Fertiliser Calculation'!N46</f>
        <v>6384</v>
      </c>
      <c r="K25" s="19"/>
      <c r="L25" s="33"/>
      <c r="M25" s="41">
        <f>'Fertiliser Calculation'!S46</f>
        <v>8870.4</v>
      </c>
      <c r="N25" s="35">
        <f>'Fertiliser Calculation'!T46</f>
        <v>6384</v>
      </c>
      <c r="O25" s="21"/>
      <c r="P25" s="13"/>
      <c r="Q25" s="5"/>
    </row>
    <row r="26" spans="1:17" ht="15" customHeight="1" x14ac:dyDescent="0.25">
      <c r="A26" s="5"/>
      <c r="B26" s="9"/>
      <c r="C26" s="22" t="s">
        <v>104</v>
      </c>
      <c r="D26" s="33"/>
      <c r="E26" s="41">
        <f>'Fertiliser Calculation'!G47</f>
        <v>126.72</v>
      </c>
      <c r="F26" s="35">
        <f>'Fertiliser Calculation'!H47</f>
        <v>91.2</v>
      </c>
      <c r="G26" s="19"/>
      <c r="H26" s="33"/>
      <c r="I26" s="41">
        <f>'Fertiliser Calculation'!M47</f>
        <v>126.72</v>
      </c>
      <c r="J26" s="35">
        <f>'Fertiliser Calculation'!N47</f>
        <v>91.2</v>
      </c>
      <c r="K26" s="19"/>
      <c r="L26" s="33"/>
      <c r="M26" s="41">
        <f>'Fertiliser Calculation'!S47</f>
        <v>126.72</v>
      </c>
      <c r="N26" s="35">
        <f>'Fertiliser Calculation'!T47</f>
        <v>91.2</v>
      </c>
      <c r="O26" s="21"/>
      <c r="P26" s="13"/>
      <c r="Q26" s="5"/>
    </row>
    <row r="27" spans="1:17" ht="15" customHeight="1" x14ac:dyDescent="0.25">
      <c r="A27" s="5"/>
      <c r="B27" s="9"/>
      <c r="C27" s="22" t="s">
        <v>105</v>
      </c>
      <c r="D27" s="33"/>
      <c r="E27" s="41">
        <f>'Fertiliser Calculation'!G48</f>
        <v>25.344000000000001</v>
      </c>
      <c r="F27" s="35">
        <f>'Fertiliser Calculation'!H48</f>
        <v>18.240000000000002</v>
      </c>
      <c r="G27" s="19"/>
      <c r="H27" s="33"/>
      <c r="I27" s="41">
        <f>'Fertiliser Calculation'!M48</f>
        <v>25.344000000000001</v>
      </c>
      <c r="J27" s="35">
        <f>'Fertiliser Calculation'!N48</f>
        <v>18.240000000000002</v>
      </c>
      <c r="K27" s="19"/>
      <c r="L27" s="33"/>
      <c r="M27" s="41">
        <f>'Fertiliser Calculation'!S48</f>
        <v>25.344000000000001</v>
      </c>
      <c r="N27" s="35">
        <f>'Fertiliser Calculation'!T48</f>
        <v>18.240000000000002</v>
      </c>
      <c r="O27" s="21"/>
      <c r="P27" s="13"/>
      <c r="Q27" s="5"/>
    </row>
    <row r="28" spans="1:17" ht="15" customHeight="1" x14ac:dyDescent="0.25">
      <c r="A28" s="5"/>
      <c r="B28" s="9"/>
      <c r="C28" s="22"/>
      <c r="D28" s="33"/>
      <c r="E28" s="122"/>
      <c r="F28" s="123"/>
      <c r="G28" s="19"/>
      <c r="H28" s="33"/>
      <c r="I28" s="122"/>
      <c r="J28" s="123"/>
      <c r="K28" s="19"/>
      <c r="L28" s="33"/>
      <c r="M28" s="122"/>
      <c r="N28" s="123"/>
      <c r="O28" s="21"/>
      <c r="P28" s="13"/>
      <c r="Q28" s="5"/>
    </row>
    <row r="29" spans="1:17" ht="15" customHeight="1" x14ac:dyDescent="0.25">
      <c r="A29" s="5"/>
      <c r="B29" s="9"/>
      <c r="C29" s="22" t="s">
        <v>65</v>
      </c>
      <c r="D29" s="33">
        <f>'Labour Calculation'!F48</f>
        <v>125.99999999999999</v>
      </c>
      <c r="E29" s="34"/>
      <c r="F29" s="35">
        <f>'Labour Calculation'!G48</f>
        <v>952.20000000000016</v>
      </c>
      <c r="G29" s="19"/>
      <c r="H29" s="33">
        <f>'Labour Calculation'!L48</f>
        <v>14</v>
      </c>
      <c r="I29" s="34"/>
      <c r="J29" s="35">
        <f>'Labour Calculation'!M48</f>
        <v>105.80000000000001</v>
      </c>
      <c r="K29" s="19"/>
      <c r="L29" s="33">
        <f>'Labour Calculation'!R48</f>
        <v>14</v>
      </c>
      <c r="M29" s="34"/>
      <c r="N29" s="35">
        <f>'Labour Calculation'!S48</f>
        <v>105.80000000000001</v>
      </c>
      <c r="O29" s="21"/>
      <c r="P29" s="13"/>
      <c r="Q29" s="5"/>
    </row>
    <row r="30" spans="1:17" ht="15" customHeight="1" x14ac:dyDescent="0.25">
      <c r="A30" s="5"/>
      <c r="B30" s="9"/>
      <c r="C30" s="22" t="s">
        <v>63</v>
      </c>
      <c r="D30" s="33">
        <f>'Labour Calculation'!F50</f>
        <v>1.7999999999999998</v>
      </c>
      <c r="E30" s="34"/>
      <c r="F30" s="35">
        <f>'Labour Calculation'!G50</f>
        <v>41.400000000000006</v>
      </c>
      <c r="G30" s="19"/>
      <c r="H30" s="33">
        <f>'Labour Calculation'!L50</f>
        <v>0.2</v>
      </c>
      <c r="I30" s="34"/>
      <c r="J30" s="35">
        <f>'Labour Calculation'!M50</f>
        <v>4.6000000000000005</v>
      </c>
      <c r="K30" s="19"/>
      <c r="L30" s="33">
        <f>'Labour Calculation'!R50</f>
        <v>0.2</v>
      </c>
      <c r="M30" s="34"/>
      <c r="N30" s="35">
        <f>'Labour Calculation'!S50</f>
        <v>4.6000000000000005</v>
      </c>
      <c r="O30" s="21"/>
      <c r="P30" s="13"/>
      <c r="Q30" s="5"/>
    </row>
    <row r="31" spans="1:17" ht="15" customHeight="1" x14ac:dyDescent="0.25">
      <c r="A31" s="5"/>
      <c r="B31" s="9"/>
      <c r="C31" s="22" t="s">
        <v>64</v>
      </c>
      <c r="D31" s="33">
        <f>'Labour Calculation'!F52</f>
        <v>0.36</v>
      </c>
      <c r="E31" s="34"/>
      <c r="F31" s="35">
        <f>'Labour Calculation'!G52</f>
        <v>8.2800000000000011</v>
      </c>
      <c r="G31" s="19"/>
      <c r="H31" s="33">
        <f>'Labour Calculation'!L52</f>
        <v>0.04</v>
      </c>
      <c r="I31" s="34"/>
      <c r="J31" s="35">
        <f>'Labour Calculation'!M52</f>
        <v>0.92000000000000015</v>
      </c>
      <c r="K31" s="19"/>
      <c r="L31" s="33">
        <f>'Labour Calculation'!R52</f>
        <v>0.04</v>
      </c>
      <c r="M31" s="34"/>
      <c r="N31" s="35">
        <f>'Labour Calculation'!S52</f>
        <v>0.92000000000000015</v>
      </c>
      <c r="O31" s="21"/>
      <c r="P31" s="13"/>
      <c r="Q31" s="5"/>
    </row>
    <row r="32" spans="1:17" ht="15" customHeight="1" x14ac:dyDescent="0.25">
      <c r="A32" s="5"/>
      <c r="B32" s="9"/>
      <c r="C32" s="22"/>
      <c r="D32" s="33"/>
      <c r="E32" s="34"/>
      <c r="F32" s="35"/>
      <c r="G32" s="19"/>
      <c r="H32" s="33"/>
      <c r="I32" s="34"/>
      <c r="J32" s="35"/>
      <c r="K32" s="19"/>
      <c r="L32" s="33"/>
      <c r="M32" s="34"/>
      <c r="N32" s="35"/>
      <c r="O32" s="21"/>
      <c r="P32" s="13"/>
      <c r="Q32" s="5"/>
    </row>
    <row r="33" spans="1:17" ht="15" customHeight="1" x14ac:dyDescent="0.25">
      <c r="A33" s="5"/>
      <c r="B33" s="9"/>
      <c r="C33" s="22" t="s">
        <v>162</v>
      </c>
      <c r="D33" s="33"/>
      <c r="E33" s="34"/>
      <c r="F33" s="124">
        <f>'Fuel Calculation'!G47</f>
        <v>13790</v>
      </c>
      <c r="G33" s="19"/>
      <c r="H33" s="33"/>
      <c r="I33" s="34"/>
      <c r="J33" s="124">
        <f>'Fuel Calculation'!M47</f>
        <v>3500</v>
      </c>
      <c r="K33" s="19"/>
      <c r="L33" s="33"/>
      <c r="M33" s="34"/>
      <c r="N33" s="124">
        <f>'Fuel Calculation'!S47</f>
        <v>3500</v>
      </c>
      <c r="O33" s="21"/>
      <c r="P33" s="13"/>
      <c r="Q33" s="5"/>
    </row>
    <row r="34" spans="1:17" ht="15" customHeight="1" x14ac:dyDescent="0.25">
      <c r="A34" s="5"/>
      <c r="B34" s="9"/>
      <c r="C34" s="22" t="s">
        <v>163</v>
      </c>
      <c r="D34" s="33"/>
      <c r="E34" s="34"/>
      <c r="F34" s="124">
        <f>'Fuel Calculation'!G48</f>
        <v>197</v>
      </c>
      <c r="G34" s="19"/>
      <c r="H34" s="33"/>
      <c r="I34" s="34"/>
      <c r="J34" s="124">
        <f>'Fuel Calculation'!M48</f>
        <v>50</v>
      </c>
      <c r="K34" s="19"/>
      <c r="L34" s="33"/>
      <c r="M34" s="34"/>
      <c r="N34" s="124">
        <f>'Fuel Calculation'!S48</f>
        <v>50</v>
      </c>
      <c r="O34" s="21"/>
      <c r="P34" s="13"/>
      <c r="Q34" s="5"/>
    </row>
    <row r="35" spans="1:17" ht="15" customHeight="1" x14ac:dyDescent="0.25">
      <c r="A35" s="5"/>
      <c r="B35" s="9"/>
      <c r="C35" s="22" t="s">
        <v>164</v>
      </c>
      <c r="D35" s="42"/>
      <c r="E35" s="43"/>
      <c r="F35" s="125">
        <f>'Fuel Calculation'!G49</f>
        <v>39.4</v>
      </c>
      <c r="G35" s="19"/>
      <c r="H35" s="42"/>
      <c r="I35" s="43"/>
      <c r="J35" s="125">
        <f>'Fuel Calculation'!M49</f>
        <v>10</v>
      </c>
      <c r="K35" s="19"/>
      <c r="L35" s="42"/>
      <c r="M35" s="43"/>
      <c r="N35" s="125">
        <f>'Fuel Calculation'!S49</f>
        <v>10</v>
      </c>
      <c r="O35" s="21"/>
      <c r="P35" s="13"/>
      <c r="Q35" s="5"/>
    </row>
    <row r="36" spans="1:17" ht="15" customHeight="1" x14ac:dyDescent="0.25">
      <c r="A36" s="5"/>
      <c r="B36" s="9"/>
      <c r="C36" s="2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6"/>
      <c r="P36" s="13"/>
      <c r="Q36" s="5"/>
    </row>
    <row r="37" spans="1:17" ht="6.75" customHeight="1" x14ac:dyDescent="0.25">
      <c r="A37" s="5"/>
      <c r="B37" s="9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5"/>
    </row>
    <row r="38" spans="1:17" ht="21" customHeight="1" x14ac:dyDescent="0.25">
      <c r="A38" s="5"/>
      <c r="B38" s="9"/>
      <c r="C38" s="6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7"/>
      <c r="P38" s="13"/>
      <c r="Q38" s="5"/>
    </row>
    <row r="39" spans="1:17" ht="15" customHeight="1" x14ac:dyDescent="0.25">
      <c r="A39" s="5"/>
      <c r="B39" s="9"/>
      <c r="C39" s="28"/>
      <c r="D39" s="45"/>
      <c r="E39" s="46" t="s">
        <v>9</v>
      </c>
      <c r="F39" s="47"/>
      <c r="G39" s="19"/>
      <c r="H39" s="45"/>
      <c r="I39" s="48" t="s">
        <v>1</v>
      </c>
      <c r="J39" s="49"/>
      <c r="K39" s="19"/>
      <c r="L39" s="45"/>
      <c r="M39" s="48" t="s">
        <v>2</v>
      </c>
      <c r="N39" s="49"/>
      <c r="O39" s="40"/>
      <c r="P39" s="13"/>
      <c r="Q39" s="5"/>
    </row>
    <row r="40" spans="1:17" ht="15" customHeight="1" x14ac:dyDescent="0.3">
      <c r="A40" s="5"/>
      <c r="B40" s="9"/>
      <c r="C40" s="69"/>
      <c r="D40" s="70" t="s">
        <v>21</v>
      </c>
      <c r="E40" s="37"/>
      <c r="F40" s="38" t="s">
        <v>69</v>
      </c>
      <c r="G40" s="19"/>
      <c r="H40" s="70" t="s">
        <v>21</v>
      </c>
      <c r="I40" s="37"/>
      <c r="J40" s="38" t="s">
        <v>69</v>
      </c>
      <c r="K40" s="19"/>
      <c r="L40" s="70" t="s">
        <v>21</v>
      </c>
      <c r="M40" s="37"/>
      <c r="N40" s="38" t="s">
        <v>69</v>
      </c>
      <c r="O40" s="40"/>
      <c r="P40" s="13"/>
      <c r="Q40" s="5"/>
    </row>
    <row r="41" spans="1:17" ht="15" customHeight="1" x14ac:dyDescent="0.3">
      <c r="A41" s="5"/>
      <c r="B41" s="9"/>
      <c r="C41" s="22" t="s">
        <v>60</v>
      </c>
      <c r="D41" s="33">
        <f>D21</f>
        <v>2800</v>
      </c>
      <c r="E41" s="72" t="s">
        <v>108</v>
      </c>
      <c r="F41" s="38">
        <f>F21</f>
        <v>4200</v>
      </c>
      <c r="G41" s="19"/>
      <c r="H41" s="33">
        <f>H21</f>
        <v>840</v>
      </c>
      <c r="I41" s="72" t="s">
        <v>108</v>
      </c>
      <c r="J41" s="38">
        <f>J21</f>
        <v>1260</v>
      </c>
      <c r="K41" s="19"/>
      <c r="L41" s="33">
        <f>L21</f>
        <v>840</v>
      </c>
      <c r="M41" s="72" t="s">
        <v>108</v>
      </c>
      <c r="N41" s="38">
        <f>N21</f>
        <v>1260</v>
      </c>
      <c r="O41" s="40"/>
      <c r="P41" s="13"/>
      <c r="Q41" s="5"/>
    </row>
    <row r="42" spans="1:17" ht="15" customHeight="1" x14ac:dyDescent="0.3">
      <c r="A42" s="5"/>
      <c r="B42" s="9"/>
      <c r="C42" s="22" t="s">
        <v>103</v>
      </c>
      <c r="D42" s="33">
        <f>D33</f>
        <v>0</v>
      </c>
      <c r="E42" s="72" t="s">
        <v>109</v>
      </c>
      <c r="F42" s="38">
        <f>F25</f>
        <v>6384</v>
      </c>
      <c r="G42" s="19"/>
      <c r="H42" s="33">
        <f>H33</f>
        <v>0</v>
      </c>
      <c r="I42" s="72" t="s">
        <v>109</v>
      </c>
      <c r="J42" s="38">
        <f>J25</f>
        <v>6384</v>
      </c>
      <c r="K42" s="19"/>
      <c r="L42" s="33">
        <f>L33</f>
        <v>0</v>
      </c>
      <c r="M42" s="72" t="s">
        <v>109</v>
      </c>
      <c r="N42" s="38">
        <f>N25</f>
        <v>6384</v>
      </c>
      <c r="O42" s="40"/>
      <c r="P42" s="13"/>
      <c r="Q42" s="5"/>
    </row>
    <row r="43" spans="1:17" ht="15" customHeight="1" x14ac:dyDescent="0.3">
      <c r="A43" s="5"/>
      <c r="B43" s="9"/>
      <c r="C43" s="22" t="s">
        <v>65</v>
      </c>
      <c r="D43" s="33">
        <f>D29</f>
        <v>125.99999999999999</v>
      </c>
      <c r="E43" s="72" t="s">
        <v>107</v>
      </c>
      <c r="F43" s="38">
        <f>F29</f>
        <v>952.20000000000016</v>
      </c>
      <c r="G43" s="19"/>
      <c r="H43" s="33">
        <f>H29</f>
        <v>14</v>
      </c>
      <c r="I43" s="72" t="s">
        <v>107</v>
      </c>
      <c r="J43" s="38">
        <f>J29</f>
        <v>105.80000000000001</v>
      </c>
      <c r="K43" s="19"/>
      <c r="L43" s="33">
        <f>L29</f>
        <v>14</v>
      </c>
      <c r="M43" s="72" t="s">
        <v>107</v>
      </c>
      <c r="N43" s="38">
        <f>N29</f>
        <v>105.80000000000001</v>
      </c>
      <c r="O43" s="40"/>
      <c r="P43" s="13"/>
      <c r="Q43" s="5"/>
    </row>
    <row r="44" spans="1:17" ht="15" customHeight="1" x14ac:dyDescent="0.3">
      <c r="A44" s="5"/>
      <c r="B44" s="9"/>
      <c r="C44" s="22" t="s">
        <v>162</v>
      </c>
      <c r="D44" s="33"/>
      <c r="E44" s="72"/>
      <c r="F44" s="73">
        <f>F33</f>
        <v>13790</v>
      </c>
      <c r="G44" s="19"/>
      <c r="H44" s="33"/>
      <c r="I44" s="72"/>
      <c r="J44" s="73">
        <f>J33</f>
        <v>3500</v>
      </c>
      <c r="K44" s="19"/>
      <c r="L44" s="33"/>
      <c r="M44" s="72"/>
      <c r="N44" s="73">
        <f>N33</f>
        <v>3500</v>
      </c>
      <c r="O44" s="40"/>
      <c r="P44" s="13"/>
      <c r="Q44" s="5"/>
    </row>
    <row r="45" spans="1:17" ht="15" customHeight="1" x14ac:dyDescent="0.3">
      <c r="A45" s="5"/>
      <c r="B45" s="9"/>
      <c r="C45" s="22" t="s">
        <v>106</v>
      </c>
      <c r="D45" s="71">
        <f>E21+E25</f>
        <v>22660.400000000001</v>
      </c>
      <c r="E45" s="72" t="s">
        <v>109</v>
      </c>
      <c r="F45" s="73">
        <f>D45*J10/1000</f>
        <v>566.51</v>
      </c>
      <c r="G45" s="19"/>
      <c r="H45" s="71">
        <f>I21+I25</f>
        <v>12370.4</v>
      </c>
      <c r="I45" s="72" t="s">
        <v>109</v>
      </c>
      <c r="J45" s="73">
        <f>H45*J10/1000</f>
        <v>309.26</v>
      </c>
      <c r="K45" s="19"/>
      <c r="L45" s="71">
        <f>M21+M25</f>
        <v>12370.4</v>
      </c>
      <c r="M45" s="72" t="s">
        <v>109</v>
      </c>
      <c r="N45" s="73">
        <f>L45*J10/1000</f>
        <v>309.26</v>
      </c>
      <c r="O45" s="40"/>
      <c r="P45" s="13"/>
      <c r="Q45" s="5"/>
    </row>
    <row r="46" spans="1:17" ht="15" customHeight="1" x14ac:dyDescent="0.3">
      <c r="A46" s="5"/>
      <c r="B46" s="9"/>
      <c r="C46" s="22"/>
      <c r="D46" s="33"/>
      <c r="E46" s="37"/>
      <c r="F46" s="38"/>
      <c r="G46" s="19"/>
      <c r="H46" s="33"/>
      <c r="I46" s="37"/>
      <c r="J46" s="38"/>
      <c r="K46" s="19"/>
      <c r="L46" s="33"/>
      <c r="M46" s="37"/>
      <c r="N46" s="38"/>
      <c r="O46" s="40"/>
      <c r="P46" s="13"/>
      <c r="Q46" s="5"/>
    </row>
    <row r="47" spans="1:17" ht="15" customHeight="1" x14ac:dyDescent="0.3">
      <c r="A47" s="5"/>
      <c r="B47" s="9"/>
      <c r="C47" s="105" t="s">
        <v>21</v>
      </c>
      <c r="D47" s="33"/>
      <c r="E47" s="37" t="s">
        <v>110</v>
      </c>
      <c r="F47" s="74">
        <f>(F45/(F41+F43+F42+F44+F45))*100</f>
        <v>2.1879131230373337</v>
      </c>
      <c r="G47" s="19"/>
      <c r="H47" s="33"/>
      <c r="I47" s="37" t="s">
        <v>110</v>
      </c>
      <c r="J47" s="74">
        <f>(J45/(J41+J43+J42+J44+J45))*100</f>
        <v>2.6754770716649969</v>
      </c>
      <c r="K47" s="19"/>
      <c r="L47" s="33"/>
      <c r="M47" s="37" t="s">
        <v>110</v>
      </c>
      <c r="N47" s="74">
        <f>(N45/(N41+N43+N42+N44+N45))*100</f>
        <v>2.6754770716649969</v>
      </c>
      <c r="O47" s="21"/>
      <c r="P47" s="13"/>
      <c r="Q47" s="5"/>
    </row>
    <row r="48" spans="1:17" ht="15" customHeight="1" x14ac:dyDescent="0.3">
      <c r="A48" s="5"/>
      <c r="B48" s="9"/>
      <c r="C48" s="50"/>
      <c r="D48" s="42"/>
      <c r="E48" s="43"/>
      <c r="F48" s="44"/>
      <c r="G48" s="19"/>
      <c r="H48" s="33"/>
      <c r="I48" s="37"/>
      <c r="J48" s="74"/>
      <c r="K48" s="19"/>
      <c r="L48" s="33"/>
      <c r="M48" s="37"/>
      <c r="N48" s="74"/>
      <c r="O48" s="21"/>
      <c r="P48" s="13"/>
      <c r="Q48" s="5"/>
    </row>
    <row r="49" spans="1:17" ht="15" customHeight="1" x14ac:dyDescent="0.3">
      <c r="A49" s="5"/>
      <c r="B49" s="9"/>
      <c r="C49" s="50"/>
      <c r="D49" s="19"/>
      <c r="E49" s="19"/>
      <c r="F49" s="19"/>
      <c r="G49" s="19"/>
      <c r="H49" s="127" t="s">
        <v>166</v>
      </c>
      <c r="I49" s="37"/>
      <c r="J49" s="79" t="s">
        <v>115</v>
      </c>
      <c r="K49" s="19"/>
      <c r="L49" s="127" t="s">
        <v>166</v>
      </c>
      <c r="M49" s="37"/>
      <c r="N49" s="79" t="str">
        <f>J49</f>
        <v>Cost Saving</v>
      </c>
      <c r="O49" s="21"/>
      <c r="P49" s="13"/>
      <c r="Q49" s="5"/>
    </row>
    <row r="50" spans="1:17" ht="15" customHeight="1" x14ac:dyDescent="0.3">
      <c r="A50" s="5"/>
      <c r="B50" s="9"/>
      <c r="C50" s="50"/>
      <c r="D50" s="75"/>
      <c r="E50" s="75"/>
      <c r="F50" s="75"/>
      <c r="G50" s="23" t="s">
        <v>111</v>
      </c>
      <c r="H50" s="33">
        <f>D41-H41</f>
        <v>1960</v>
      </c>
      <c r="I50" s="72" t="s">
        <v>108</v>
      </c>
      <c r="J50" s="76">
        <f>F41-J41</f>
        <v>2940</v>
      </c>
      <c r="K50" s="19"/>
      <c r="L50" s="33">
        <f>D41-L41</f>
        <v>1960</v>
      </c>
      <c r="M50" s="72" t="str">
        <f>I50</f>
        <v>Litres</v>
      </c>
      <c r="N50" s="76">
        <f>F41-N41</f>
        <v>2940</v>
      </c>
      <c r="O50" s="21"/>
      <c r="P50" s="13"/>
      <c r="Q50" s="5"/>
    </row>
    <row r="51" spans="1:17" ht="16.5" x14ac:dyDescent="0.3">
      <c r="A51" s="5"/>
      <c r="B51" s="9"/>
      <c r="C51" s="50"/>
      <c r="D51" s="75"/>
      <c r="E51" s="75"/>
      <c r="F51" s="75"/>
      <c r="G51" s="23" t="s">
        <v>113</v>
      </c>
      <c r="H51" s="33">
        <f>D42-H42</f>
        <v>0</v>
      </c>
      <c r="I51" s="72" t="s">
        <v>109</v>
      </c>
      <c r="J51" s="76">
        <f>F42-J42</f>
        <v>0</v>
      </c>
      <c r="K51" s="19"/>
      <c r="L51" s="33">
        <f t="shared" ref="L51:L54" si="0">D42-L42</f>
        <v>0</v>
      </c>
      <c r="M51" s="72" t="str">
        <f t="shared" ref="M51:M54" si="1">I51</f>
        <v>Kilograms</v>
      </c>
      <c r="N51" s="76">
        <f t="shared" ref="N51:N54" si="2">F42-N42</f>
        <v>0</v>
      </c>
      <c r="O51" s="51"/>
      <c r="P51" s="13"/>
      <c r="Q51" s="5"/>
    </row>
    <row r="52" spans="1:17" ht="16.5" x14ac:dyDescent="0.3">
      <c r="A52" s="5"/>
      <c r="B52" s="9"/>
      <c r="C52" s="50"/>
      <c r="D52" s="75"/>
      <c r="E52" s="75"/>
      <c r="F52" s="75"/>
      <c r="G52" s="23" t="s">
        <v>112</v>
      </c>
      <c r="H52" s="33">
        <f>D43-H43</f>
        <v>111.99999999999999</v>
      </c>
      <c r="I52" s="72" t="s">
        <v>107</v>
      </c>
      <c r="J52" s="76">
        <f>F43-J43</f>
        <v>846.40000000000009</v>
      </c>
      <c r="K52" s="19"/>
      <c r="L52" s="33">
        <f t="shared" si="0"/>
        <v>111.99999999999999</v>
      </c>
      <c r="M52" s="72" t="str">
        <f t="shared" si="1"/>
        <v>Hours</v>
      </c>
      <c r="N52" s="76">
        <f t="shared" si="2"/>
        <v>846.40000000000009</v>
      </c>
      <c r="O52" s="51"/>
      <c r="P52" s="13"/>
      <c r="Q52" s="5"/>
    </row>
    <row r="53" spans="1:17" ht="16.5" x14ac:dyDescent="0.3">
      <c r="A53" s="5"/>
      <c r="B53" s="9"/>
      <c r="C53" s="50"/>
      <c r="D53" s="75"/>
      <c r="E53" s="75"/>
      <c r="F53" s="75"/>
      <c r="G53" s="23" t="s">
        <v>165</v>
      </c>
      <c r="H53" s="33"/>
      <c r="I53" s="72"/>
      <c r="J53" s="76">
        <f>F44-J44</f>
        <v>10290</v>
      </c>
      <c r="K53" s="19"/>
      <c r="L53" s="33"/>
      <c r="M53" s="72"/>
      <c r="N53" s="76">
        <f t="shared" si="2"/>
        <v>10290</v>
      </c>
      <c r="O53" s="51"/>
      <c r="P53" s="13"/>
      <c r="Q53" s="5"/>
    </row>
    <row r="54" spans="1:17" ht="16.5" x14ac:dyDescent="0.3">
      <c r="A54" s="5"/>
      <c r="B54" s="9"/>
      <c r="C54" s="50"/>
      <c r="D54" s="75"/>
      <c r="E54" s="75"/>
      <c r="F54" s="75"/>
      <c r="G54" s="23" t="s">
        <v>114</v>
      </c>
      <c r="H54" s="71">
        <f t="shared" ref="H54" si="3">D45-H45</f>
        <v>10290.000000000002</v>
      </c>
      <c r="I54" s="72" t="s">
        <v>109</v>
      </c>
      <c r="J54" s="76">
        <f>F45-J45</f>
        <v>257.25</v>
      </c>
      <c r="K54" s="19"/>
      <c r="L54" s="33">
        <f t="shared" si="0"/>
        <v>10290.000000000002</v>
      </c>
      <c r="M54" s="72" t="str">
        <f t="shared" si="1"/>
        <v>Kilograms</v>
      </c>
      <c r="N54" s="76">
        <f t="shared" si="2"/>
        <v>257.25</v>
      </c>
      <c r="O54" s="51"/>
      <c r="P54" s="13"/>
      <c r="Q54" s="5"/>
    </row>
    <row r="55" spans="1:17" x14ac:dyDescent="0.25">
      <c r="A55" s="5"/>
      <c r="B55" s="9"/>
      <c r="C55" s="50"/>
      <c r="D55" s="75"/>
      <c r="E55" s="75"/>
      <c r="F55" s="75"/>
      <c r="G55" s="19"/>
      <c r="H55" s="42"/>
      <c r="I55" s="77" t="s">
        <v>115</v>
      </c>
      <c r="J55" s="78">
        <f>SUM(J50:J54)</f>
        <v>14333.65</v>
      </c>
      <c r="K55" s="19"/>
      <c r="L55" s="42"/>
      <c r="M55" s="77" t="s">
        <v>115</v>
      </c>
      <c r="N55" s="78">
        <f>SUM(N50:N54)</f>
        <v>14333.65</v>
      </c>
      <c r="O55" s="51"/>
      <c r="P55" s="13"/>
      <c r="Q55" s="5"/>
    </row>
    <row r="56" spans="1:17" x14ac:dyDescent="0.25">
      <c r="A56" s="5"/>
      <c r="B56" s="9"/>
      <c r="C56" s="52"/>
      <c r="D56" s="25"/>
      <c r="E56" s="25"/>
      <c r="F56" s="25"/>
      <c r="G56" s="25"/>
      <c r="H56" s="25"/>
      <c r="I56" s="53"/>
      <c r="J56" s="53"/>
      <c r="K56" s="25"/>
      <c r="L56" s="25"/>
      <c r="M56" s="53"/>
      <c r="N56" s="53"/>
      <c r="O56" s="54"/>
      <c r="P56" s="13"/>
      <c r="Q56" s="5"/>
    </row>
    <row r="57" spans="1:17" x14ac:dyDescent="0.25">
      <c r="A57" s="5"/>
      <c r="B57" s="9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3"/>
      <c r="Q57" s="5"/>
    </row>
    <row r="58" spans="1:17" ht="15.75" thickBot="1" x14ac:dyDescent="0.3">
      <c r="A58" s="5"/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7"/>
      <c r="Q58" s="5"/>
    </row>
    <row r="59" spans="1:17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5.75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7" x14ac:dyDescent="0.25">
      <c r="C72" s="1"/>
      <c r="H72" s="1"/>
      <c r="L72" s="1"/>
    </row>
    <row r="73" spans="1:17" x14ac:dyDescent="0.25">
      <c r="C73" s="1"/>
      <c r="H73" s="1"/>
      <c r="L73" s="1"/>
    </row>
    <row r="74" spans="1:17" x14ac:dyDescent="0.25">
      <c r="C74" s="1"/>
      <c r="H74" s="1"/>
      <c r="L74" s="1"/>
    </row>
    <row r="75" spans="1:17" x14ac:dyDescent="0.25">
      <c r="C75" s="1"/>
      <c r="H75" s="1"/>
      <c r="L75" s="1"/>
    </row>
    <row r="76" spans="1:17" x14ac:dyDescent="0.25">
      <c r="C76" s="1"/>
      <c r="H76" s="1"/>
      <c r="L76" s="1"/>
    </row>
    <row r="77" spans="1:17" x14ac:dyDescent="0.25">
      <c r="C77" s="1"/>
      <c r="H77" s="1"/>
      <c r="L77" s="1"/>
    </row>
    <row r="78" spans="1:17" x14ac:dyDescent="0.25">
      <c r="C78" s="1"/>
      <c r="H78" s="1"/>
      <c r="L78" s="1"/>
    </row>
    <row r="79" spans="1:17" x14ac:dyDescent="0.25">
      <c r="C79" s="1"/>
      <c r="H79" s="1"/>
      <c r="L79" s="1"/>
    </row>
    <row r="80" spans="1:17" x14ac:dyDescent="0.25">
      <c r="C80" s="1"/>
      <c r="H80" s="1"/>
      <c r="L80" s="1"/>
    </row>
    <row r="81" spans="2:16" x14ac:dyDescent="0.25">
      <c r="C81" s="1"/>
      <c r="H81" s="1"/>
      <c r="L81" s="1"/>
    </row>
    <row r="82" spans="2:16" x14ac:dyDescent="0.25">
      <c r="C82" s="1"/>
      <c r="H82" s="1"/>
      <c r="L82" s="1"/>
    </row>
    <row r="83" spans="2:16" x14ac:dyDescent="0.25">
      <c r="C83" s="1"/>
      <c r="H83" s="1"/>
      <c r="L83" s="1"/>
    </row>
    <row r="84" spans="2:16" x14ac:dyDescent="0.25">
      <c r="C84" s="1"/>
      <c r="H84" s="1"/>
      <c r="L84" s="1"/>
    </row>
    <row r="85" spans="2:16" x14ac:dyDescent="0.25">
      <c r="C85" s="1"/>
      <c r="H85" s="1"/>
      <c r="L85" s="1"/>
    </row>
    <row r="86" spans="2:16" x14ac:dyDescent="0.25">
      <c r="C86" s="1"/>
      <c r="H86" s="1"/>
      <c r="L86" s="1"/>
    </row>
    <row r="87" spans="2:16" x14ac:dyDescent="0.25">
      <c r="C87" s="1"/>
      <c r="H87" s="1"/>
      <c r="L87" s="1"/>
    </row>
    <row r="88" spans="2:16" x14ac:dyDescent="0.25">
      <c r="C88" s="1"/>
      <c r="H88" s="1"/>
      <c r="L88" s="1"/>
    </row>
    <row r="89" spans="2:16" x14ac:dyDescent="0.25">
      <c r="C89" s="1"/>
      <c r="H89" s="1"/>
      <c r="L89" s="1"/>
    </row>
    <row r="90" spans="2:16" x14ac:dyDescent="0.25">
      <c r="C90" s="1"/>
      <c r="H90" s="1"/>
      <c r="L90" s="1"/>
    </row>
    <row r="91" spans="2:16" x14ac:dyDescent="0.25">
      <c r="C91" s="1"/>
      <c r="H91" s="1"/>
      <c r="L91" s="1"/>
    </row>
    <row r="92" spans="2:16" x14ac:dyDescent="0.25">
      <c r="C92" s="1"/>
      <c r="H92" s="1"/>
      <c r="L92" s="1"/>
    </row>
    <row r="93" spans="2:16" x14ac:dyDescent="0.25">
      <c r="C93" s="1"/>
      <c r="H93" s="1"/>
      <c r="L93" s="1"/>
    </row>
    <row r="94" spans="2:16" ht="15.75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2:16" x14ac:dyDescent="0.25">
      <c r="C95" s="1"/>
      <c r="H95" s="1"/>
      <c r="L95" s="1"/>
    </row>
    <row r="96" spans="2:16" x14ac:dyDescent="0.25">
      <c r="C96" s="1"/>
      <c r="H96" s="1"/>
      <c r="L96" s="1"/>
    </row>
    <row r="97" spans="3:12" x14ac:dyDescent="0.25">
      <c r="C97" s="1"/>
      <c r="H97" s="1"/>
      <c r="L97" s="1"/>
    </row>
    <row r="98" spans="3:12" x14ac:dyDescent="0.25">
      <c r="C98" s="1"/>
      <c r="H98" s="1"/>
      <c r="L98" s="1"/>
    </row>
    <row r="99" spans="3:12" x14ac:dyDescent="0.25">
      <c r="C99" s="1"/>
      <c r="H99" s="1"/>
      <c r="L99" s="1"/>
    </row>
    <row r="100" spans="3:12" x14ac:dyDescent="0.25">
      <c r="C100" s="1"/>
      <c r="H100" s="1"/>
      <c r="L100" s="1"/>
    </row>
    <row r="101" spans="3:12" x14ac:dyDescent="0.25">
      <c r="C101" s="1"/>
      <c r="H101" s="1"/>
      <c r="L101" s="1"/>
    </row>
    <row r="102" spans="3:12" x14ac:dyDescent="0.25">
      <c r="C102" s="1"/>
      <c r="H102" s="1"/>
      <c r="L102" s="1"/>
    </row>
    <row r="103" spans="3:12" x14ac:dyDescent="0.25">
      <c r="C103" s="1"/>
      <c r="H103" s="1"/>
      <c r="L103" s="1"/>
    </row>
    <row r="104" spans="3:12" x14ac:dyDescent="0.25">
      <c r="C104" s="1"/>
      <c r="H104" s="1"/>
      <c r="L104" s="1"/>
    </row>
    <row r="105" spans="3:12" x14ac:dyDescent="0.25">
      <c r="C105" s="1"/>
      <c r="H105" s="1"/>
      <c r="L105" s="1"/>
    </row>
    <row r="106" spans="3:12" x14ac:dyDescent="0.25">
      <c r="C106" s="1"/>
      <c r="H106" s="1"/>
      <c r="L106" s="1"/>
    </row>
    <row r="107" spans="3:12" x14ac:dyDescent="0.25">
      <c r="C107" s="1"/>
      <c r="H107" s="1"/>
      <c r="L107" s="1"/>
    </row>
    <row r="108" spans="3:12" x14ac:dyDescent="0.25">
      <c r="C108" s="1"/>
      <c r="H108" s="1"/>
      <c r="L108" s="1"/>
    </row>
    <row r="109" spans="3:12" x14ac:dyDescent="0.25">
      <c r="C109" s="1"/>
      <c r="H109" s="1"/>
      <c r="L109" s="1"/>
    </row>
    <row r="110" spans="3:12" x14ac:dyDescent="0.25">
      <c r="C110" s="1"/>
      <c r="H110" s="1"/>
      <c r="L110" s="1"/>
    </row>
    <row r="111" spans="3:12" x14ac:dyDescent="0.25">
      <c r="C111" s="1"/>
      <c r="H111" s="1"/>
      <c r="L111" s="1"/>
    </row>
    <row r="112" spans="3:12" x14ac:dyDescent="0.25">
      <c r="C112" s="1"/>
      <c r="H112" s="1"/>
      <c r="L112" s="1"/>
    </row>
    <row r="113" spans="2:12" x14ac:dyDescent="0.25">
      <c r="C113" s="1"/>
      <c r="H113" s="1"/>
      <c r="L113" s="1"/>
    </row>
    <row r="114" spans="2:12" x14ac:dyDescent="0.25">
      <c r="C114" s="1"/>
      <c r="H114" s="1"/>
      <c r="L114" s="1"/>
    </row>
    <row r="115" spans="2:12" x14ac:dyDescent="0.25">
      <c r="C115" s="1"/>
      <c r="H115" s="1"/>
      <c r="L115" s="1"/>
    </row>
    <row r="117" spans="2:12" ht="15.75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C118" s="1"/>
      <c r="H118" s="1"/>
      <c r="L118" s="1"/>
    </row>
    <row r="119" spans="2:12" x14ac:dyDescent="0.25">
      <c r="C119" s="1"/>
      <c r="H119" s="1"/>
      <c r="L119" s="1"/>
    </row>
    <row r="120" spans="2:12" x14ac:dyDescent="0.25">
      <c r="C120" s="1"/>
      <c r="H120" s="1"/>
      <c r="L120" s="1"/>
    </row>
    <row r="121" spans="2:12" x14ac:dyDescent="0.25">
      <c r="C121" s="1"/>
      <c r="H121" s="1"/>
      <c r="L121" s="1"/>
    </row>
    <row r="122" spans="2:12" x14ac:dyDescent="0.25">
      <c r="C122" s="1"/>
      <c r="H122" s="1"/>
      <c r="L122" s="1"/>
    </row>
    <row r="123" spans="2:12" x14ac:dyDescent="0.25">
      <c r="C123" s="1"/>
      <c r="H123" s="1"/>
      <c r="L123" s="1"/>
    </row>
    <row r="124" spans="2:12" x14ac:dyDescent="0.25">
      <c r="C124" s="1"/>
      <c r="H124" s="1"/>
      <c r="L124" s="1"/>
    </row>
    <row r="125" spans="2:12" x14ac:dyDescent="0.25">
      <c r="C125" s="1"/>
      <c r="H125" s="1"/>
      <c r="L125" s="1"/>
    </row>
    <row r="126" spans="2:12" x14ac:dyDescent="0.25">
      <c r="C126" s="1"/>
      <c r="H126" s="1"/>
      <c r="L126" s="1"/>
    </row>
    <row r="127" spans="2:12" x14ac:dyDescent="0.25">
      <c r="C127" s="1"/>
      <c r="H127" s="1"/>
      <c r="L127" s="1"/>
    </row>
    <row r="128" spans="2:12" x14ac:dyDescent="0.25">
      <c r="C128" s="1"/>
      <c r="H128" s="1"/>
      <c r="L128" s="1"/>
    </row>
    <row r="129" spans="3:12" x14ac:dyDescent="0.25">
      <c r="C129" s="1"/>
      <c r="H129" s="1"/>
      <c r="L129" s="1"/>
    </row>
    <row r="130" spans="3:12" x14ac:dyDescent="0.25">
      <c r="C130" s="1"/>
      <c r="H130" s="1"/>
      <c r="L130" s="1"/>
    </row>
    <row r="131" spans="3:12" x14ac:dyDescent="0.25">
      <c r="C131" s="1"/>
      <c r="H131" s="1"/>
      <c r="L131" s="1"/>
    </row>
    <row r="132" spans="3:12" x14ac:dyDescent="0.25">
      <c r="C132" s="1"/>
      <c r="H132" s="1"/>
      <c r="L132" s="1"/>
    </row>
    <row r="133" spans="3:12" x14ac:dyDescent="0.25">
      <c r="C133" s="1"/>
      <c r="H133" s="1"/>
      <c r="L133" s="1"/>
    </row>
    <row r="134" spans="3:12" x14ac:dyDescent="0.25">
      <c r="C134" s="1"/>
      <c r="H134" s="1"/>
      <c r="L134" s="1"/>
    </row>
    <row r="135" spans="3:12" x14ac:dyDescent="0.25">
      <c r="C135" s="1"/>
      <c r="H135" s="1"/>
      <c r="L135" s="1"/>
    </row>
    <row r="136" spans="3:12" x14ac:dyDescent="0.25">
      <c r="C136" s="1"/>
      <c r="H136" s="1"/>
      <c r="L136" s="1"/>
    </row>
    <row r="137" spans="3:12" x14ac:dyDescent="0.25">
      <c r="C137" s="1"/>
      <c r="H137" s="1"/>
      <c r="L137" s="1"/>
    </row>
    <row r="138" spans="3:12" x14ac:dyDescent="0.25">
      <c r="C138" s="1"/>
      <c r="H138" s="1"/>
      <c r="L138" s="1"/>
    </row>
  </sheetData>
  <sheetProtection sheet="1" objects="1" scenarios="1"/>
  <phoneticPr fontId="5" type="noConversion"/>
  <pageMargins left="0.7" right="0.7" top="0.75" bottom="0.75" header="0.3" footer="0.3"/>
  <pageSetup paperSize="9" scale="44" orientation="portrait" horizontalDpi="0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How to use this Estimator</vt:lpstr>
      <vt:lpstr>Set Up</vt:lpstr>
      <vt:lpstr>Fuel Calculation</vt:lpstr>
      <vt:lpstr>Fertiliser Calculation</vt:lpstr>
      <vt:lpstr>Labour Calculation</vt:lpstr>
      <vt:lpstr>Summary Report</vt:lpstr>
      <vt:lpstr>Sheet1</vt:lpstr>
      <vt:lpstr>Operation</vt:lpstr>
      <vt:lpstr>OperationNumber</vt:lpstr>
      <vt:lpstr>Operations</vt:lpstr>
      <vt:lpstr>'How to use this Estimator'!Print_Area</vt:lpstr>
    </vt:vector>
  </TitlesOfParts>
  <Manager>www.landwise.org.nz</Manager>
  <Company>LandWISE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LandWISE Cropping Impact Estimator</dc:title>
  <dc:creator>Dan Bloomer</dc:creator>
  <cp:keywords>fuel use;co2;fertiliser;labour</cp:keywords>
  <dc:description>(C) LandWISE Inc
Free for personal use</dc:description>
  <cp:lastModifiedBy>Dan Bloomer</cp:lastModifiedBy>
  <cp:lastPrinted>2011-08-13T20:24:22Z</cp:lastPrinted>
  <dcterms:created xsi:type="dcterms:W3CDTF">2009-06-01T23:37:01Z</dcterms:created>
  <dcterms:modified xsi:type="dcterms:W3CDTF">2011-08-18T23:48:11Z</dcterms:modified>
</cp:coreProperties>
</file>